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175" windowHeight="762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53" i="1"/>
  <c r="G54" s="1"/>
  <c r="H54" s="1"/>
  <c r="AG52"/>
  <c r="AE52"/>
  <c r="G52"/>
  <c r="H52" s="1"/>
  <c r="D52"/>
  <c r="H51"/>
  <c r="H50"/>
  <c r="AG49"/>
  <c r="AE49"/>
  <c r="H49"/>
  <c r="H48"/>
  <c r="G47"/>
  <c r="H47" s="1"/>
  <c r="AG45"/>
  <c r="AG43"/>
  <c r="AE43"/>
  <c r="B39"/>
  <c r="D54" s="1"/>
  <c r="G38"/>
  <c r="S115" s="1"/>
  <c r="T115" s="1"/>
  <c r="AC32"/>
  <c r="AE32" s="1"/>
  <c r="AB32"/>
  <c r="AB30"/>
  <c r="G30"/>
  <c r="AB29"/>
  <c r="AB28"/>
  <c r="G28"/>
  <c r="H28" s="1"/>
  <c r="AB27"/>
  <c r="H27"/>
  <c r="AB26"/>
  <c r="H26"/>
  <c r="AB25"/>
  <c r="H25"/>
  <c r="AB24"/>
  <c r="G24"/>
  <c r="H24" s="1"/>
  <c r="AB23"/>
  <c r="H23"/>
  <c r="AB22"/>
  <c r="H22"/>
  <c r="AB21"/>
  <c r="G21"/>
  <c r="H21" s="1"/>
  <c r="D21"/>
  <c r="D35" s="1"/>
  <c r="AC20"/>
  <c r="AB20"/>
  <c r="H20"/>
  <c r="AB19"/>
  <c r="H19"/>
  <c r="AB18"/>
  <c r="H18"/>
  <c r="AB17"/>
  <c r="H17"/>
  <c r="AC16"/>
  <c r="AB16"/>
  <c r="H16"/>
  <c r="AB15"/>
  <c r="G15"/>
  <c r="H15" s="1"/>
  <c r="AB14"/>
  <c r="H14"/>
  <c r="AB13"/>
  <c r="H13"/>
  <c r="AB12"/>
  <c r="H12"/>
  <c r="AB11"/>
  <c r="H11"/>
  <c r="AB10"/>
  <c r="H10"/>
  <c r="AB9"/>
  <c r="H9"/>
  <c r="AC8"/>
  <c r="AB8"/>
  <c r="H8"/>
  <c r="B8"/>
  <c r="AC7"/>
  <c r="AE7" s="1"/>
  <c r="AB7"/>
  <c r="H7"/>
  <c r="H6"/>
  <c r="D6"/>
  <c r="H5"/>
  <c r="G4"/>
  <c r="H4" s="1"/>
  <c r="G3"/>
  <c r="H3" s="1"/>
  <c r="S2"/>
  <c r="T2" s="1"/>
  <c r="AG7" l="1"/>
  <c r="V2"/>
  <c r="V115"/>
  <c r="AG32"/>
  <c r="H38"/>
  <c r="H53"/>
</calcChain>
</file>

<file path=xl/comments1.xml><?xml version="1.0" encoding="utf-8"?>
<comments xmlns="http://schemas.openxmlformats.org/spreadsheetml/2006/main">
  <authors>
    <author>Olesya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2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AA23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вилки, розетки, кабели, автоматы и т.п.</t>
        </r>
      </text>
    </comment>
  </commentList>
</comments>
</file>

<file path=xl/sharedStrings.xml><?xml version="1.0" encoding="utf-8"?>
<sst xmlns="http://schemas.openxmlformats.org/spreadsheetml/2006/main" count="150" uniqueCount="115">
  <si>
    <t>Отчет денежных средств ООО "Наш Дом"</t>
  </si>
  <si>
    <t>Расходы за 2013 г.:</t>
  </si>
  <si>
    <t>Не дособрано</t>
  </si>
  <si>
    <t>Смета доходов и расходов ТСЖ "Наш Дом"</t>
  </si>
  <si>
    <t>за  период с 01.10.2012 г. по 31.01.2014 г.</t>
  </si>
  <si>
    <t>Расход в месяц</t>
  </si>
  <si>
    <t>на 2011 год</t>
  </si>
  <si>
    <t>По объекту: пр.Космический, д.1/1</t>
  </si>
  <si>
    <t>Содержание общего имущества</t>
  </si>
  <si>
    <t>Вид услуг</t>
  </si>
  <si>
    <t>Сумма за год</t>
  </si>
  <si>
    <t>Сумма в мес.</t>
  </si>
  <si>
    <t>общая площадь домов</t>
  </si>
  <si>
    <t>исчисленный тариф на 2011 г.</t>
  </si>
  <si>
    <t>Справочно</t>
  </si>
  <si>
    <t>Доходы:</t>
  </si>
  <si>
    <t>Зарплата в т.ч.:</t>
  </si>
  <si>
    <t>действующий тариф 2010г.</t>
  </si>
  <si>
    <t xml:space="preserve">полученный тариф по отчету за 2010 г. </t>
  </si>
  <si>
    <t>Остаток средств на 01.10.2012 г.</t>
  </si>
  <si>
    <t>Директор</t>
  </si>
  <si>
    <t>Остаток средств в кассе</t>
  </si>
  <si>
    <t>Оплата жилищно-коммунальных услуг по кассе</t>
  </si>
  <si>
    <t>Инженер</t>
  </si>
  <si>
    <t>Остаток средств на р/сч</t>
  </si>
  <si>
    <t>в т.ч.по месяцам</t>
  </si>
  <si>
    <t>Бухгалтер-кассир</t>
  </si>
  <si>
    <t>февраль</t>
  </si>
  <si>
    <t>Сантехник</t>
  </si>
  <si>
    <t>Зарплата, в т.ч.</t>
  </si>
  <si>
    <t>март</t>
  </si>
  <si>
    <t>Дворник</t>
  </si>
  <si>
    <t>Председатель правления</t>
  </si>
  <si>
    <t>апрель</t>
  </si>
  <si>
    <t>Уборщица</t>
  </si>
  <si>
    <t>май</t>
  </si>
  <si>
    <t>Электрик</t>
  </si>
  <si>
    <t>Бухгалтер</t>
  </si>
  <si>
    <t>июнь</t>
  </si>
  <si>
    <t>Услуги связи</t>
  </si>
  <si>
    <t>Кассир</t>
  </si>
  <si>
    <t>июль</t>
  </si>
  <si>
    <t>Банковские услуги</t>
  </si>
  <si>
    <t>август</t>
  </si>
  <si>
    <t>Налоги</t>
  </si>
  <si>
    <t>сентябрь</t>
  </si>
  <si>
    <t>Хоз.материалы</t>
  </si>
  <si>
    <t>октябрь</t>
  </si>
  <si>
    <t>Материалы для уборки подъездов</t>
  </si>
  <si>
    <t>Члены правления</t>
  </si>
  <si>
    <t>ноябрь</t>
  </si>
  <si>
    <t>Материалы для уборки территории</t>
  </si>
  <si>
    <t>декабрь</t>
  </si>
  <si>
    <t>Эл.лампы</t>
  </si>
  <si>
    <t>январь</t>
  </si>
  <si>
    <t>Светильники</t>
  </si>
  <si>
    <t>Аренда баннера</t>
  </si>
  <si>
    <t>Замки</t>
  </si>
  <si>
    <t>Хозяйственные материалы, в т.ч.</t>
  </si>
  <si>
    <t>Оплата жилищно-коммунальных услуг по банку</t>
  </si>
  <si>
    <t>Обслуживание техники</t>
  </si>
  <si>
    <t>Обслуживание кассы</t>
  </si>
  <si>
    <t>Ремонт компьютера (Антивирус)</t>
  </si>
  <si>
    <t>Электроматериалы</t>
  </si>
  <si>
    <t>Картридж, заправка катриджа</t>
  </si>
  <si>
    <t>Сантехнические материалы</t>
  </si>
  <si>
    <t>Канцелярские расходы</t>
  </si>
  <si>
    <t>Прочие хозяйственные материалы</t>
  </si>
  <si>
    <t>ГСМ</t>
  </si>
  <si>
    <t>Облагоустройство территории</t>
  </si>
  <si>
    <t>Прочие услуги</t>
  </si>
  <si>
    <t>Коврики</t>
  </si>
  <si>
    <t>Обслуживание лифта</t>
  </si>
  <si>
    <t>Прочие мелкие расходы</t>
  </si>
  <si>
    <t>Покупка брелков для ключей</t>
  </si>
  <si>
    <t>Изготовление ключей для допуска на чердак</t>
  </si>
  <si>
    <t>Текущий ремонт имущества</t>
  </si>
  <si>
    <t>Изготовление таблиц</t>
  </si>
  <si>
    <t>Подключение к ТКС</t>
  </si>
  <si>
    <t>Итого поступлений за 2013г:</t>
  </si>
  <si>
    <t>Почтовые расходы</t>
  </si>
  <si>
    <t>Остаток средств на 31.01.2014 г.</t>
  </si>
  <si>
    <t>Справки с паспортного стола</t>
  </si>
  <si>
    <t>Покупка контейнера для мусора</t>
  </si>
  <si>
    <t>Итого:</t>
  </si>
  <si>
    <t>Покупка газовых балонов</t>
  </si>
  <si>
    <t>Бетонирование входа</t>
  </si>
  <si>
    <t>Долги по предприятию на 31.01.2014 г.</t>
  </si>
  <si>
    <t>Материалы для изгот-я мет.запоров на эл.щитовые</t>
  </si>
  <si>
    <t>Дебиторская задолженность:</t>
  </si>
  <si>
    <t>Материалы для текущего ремонта</t>
  </si>
  <si>
    <t>Задолженность собственников по квартплате:</t>
  </si>
  <si>
    <t>Обустройство контейнерной площадки</t>
  </si>
  <si>
    <t>Вывоз ТБО с учетом инфляции 10%</t>
  </si>
  <si>
    <t xml:space="preserve">Кредиторская задолженность: </t>
  </si>
  <si>
    <t>Электроматериалы для ремонта</t>
  </si>
  <si>
    <t>Вид задолженности</t>
  </si>
  <si>
    <t>Обслуживание тепловых узлов</t>
  </si>
  <si>
    <t>Тепло и ГВС</t>
  </si>
  <si>
    <t>Обслуживание ИТП</t>
  </si>
  <si>
    <t>Коммунальные расходы</t>
  </si>
  <si>
    <t>Обслуживание домофонов</t>
  </si>
  <si>
    <t>с квартиры</t>
  </si>
  <si>
    <t>Холодная вода, канализация</t>
  </si>
  <si>
    <t>Отопление и горячее водоснабжение</t>
  </si>
  <si>
    <t>Обслуживание домофона</t>
  </si>
  <si>
    <t>Водоснабжение</t>
  </si>
  <si>
    <t>Освещение мест общего пользования с учетом инфляции 10%</t>
  </si>
  <si>
    <t>Вывоз мусора</t>
  </si>
  <si>
    <t>Электроэнергия</t>
  </si>
  <si>
    <t>Итого задолженность перед поставщиками услуг:</t>
  </si>
  <si>
    <t>Охрана общественного порядка с учетом инфляции 10%</t>
  </si>
  <si>
    <t>Вывоз ТБО</t>
  </si>
  <si>
    <t>Справочно: Свободных средств на 2014г.</t>
  </si>
  <si>
    <t>Итого расходов за 2013г: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</si>
</sst>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2"/>
      <name val="Arial Cyr"/>
      <charset val="204"/>
    </font>
    <font>
      <b/>
      <sz val="9"/>
      <name val="Arial"/>
      <family val="2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/>
    <xf numFmtId="4" fontId="3" fillId="2" borderId="4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2" fontId="2" fillId="0" borderId="0" xfId="0" applyNumberFormat="1" applyFont="1"/>
    <xf numFmtId="0" fontId="5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6" fillId="0" borderId="0" xfId="0" applyFont="1" applyAlignment="1">
      <alignment horizontal="centerContinuous"/>
    </xf>
    <xf numFmtId="0" fontId="3" fillId="0" borderId="11" xfId="0" applyFont="1" applyBorder="1"/>
    <xf numFmtId="4" fontId="3" fillId="3" borderId="12" xfId="0" applyNumberFormat="1" applyFont="1" applyFill="1" applyBorder="1"/>
    <xf numFmtId="4" fontId="3" fillId="3" borderId="3" xfId="0" applyNumberFormat="1" applyFont="1" applyFill="1" applyBorder="1"/>
    <xf numFmtId="0" fontId="3" fillId="0" borderId="5" xfId="0" applyFont="1" applyBorder="1" applyAlignment="1">
      <alignment horizontal="center"/>
    </xf>
    <xf numFmtId="0" fontId="8" fillId="0" borderId="16" xfId="0" applyFont="1" applyBorder="1"/>
    <xf numFmtId="4" fontId="3" fillId="0" borderId="14" xfId="0" applyNumberFormat="1" applyFont="1" applyBorder="1"/>
    <xf numFmtId="4" fontId="3" fillId="3" borderId="17" xfId="0" applyNumberFormat="1" applyFont="1" applyFill="1" applyBorder="1"/>
    <xf numFmtId="4" fontId="0" fillId="0" borderId="0" xfId="0" applyNumberFormat="1" applyFill="1" applyBorder="1"/>
    <xf numFmtId="0" fontId="3" fillId="0" borderId="10" xfId="0" applyFont="1" applyBorder="1" applyAlignment="1">
      <alignment horizontal="left"/>
    </xf>
    <xf numFmtId="4" fontId="2" fillId="0" borderId="10" xfId="0" applyNumberFormat="1" applyFont="1" applyBorder="1" applyAlignment="1">
      <alignment horizontal="right"/>
    </xf>
    <xf numFmtId="0" fontId="3" fillId="0" borderId="10" xfId="0" applyFont="1" applyBorder="1"/>
    <xf numFmtId="4" fontId="3" fillId="0" borderId="10" xfId="0" applyNumberFormat="1" applyFont="1" applyBorder="1"/>
    <xf numFmtId="0" fontId="9" fillId="0" borderId="10" xfId="0" applyFont="1" applyBorder="1"/>
    <xf numFmtId="4" fontId="2" fillId="0" borderId="0" xfId="0" applyNumberFormat="1" applyFont="1" applyBorder="1"/>
    <xf numFmtId="0" fontId="5" fillId="4" borderId="10" xfId="0" applyFont="1" applyFill="1" applyBorder="1" applyAlignment="1"/>
    <xf numFmtId="4" fontId="3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4" fontId="3" fillId="0" borderId="10" xfId="0" applyNumberFormat="1" applyFont="1" applyBorder="1" applyAlignment="1">
      <alignment horizontal="right"/>
    </xf>
    <xf numFmtId="4" fontId="2" fillId="0" borderId="10" xfId="0" applyNumberFormat="1" applyFont="1" applyBorder="1"/>
    <xf numFmtId="0" fontId="0" fillId="0" borderId="10" xfId="0" applyBorder="1"/>
    <xf numFmtId="0" fontId="8" fillId="0" borderId="19" xfId="0" applyFont="1" applyBorder="1"/>
    <xf numFmtId="4" fontId="3" fillId="3" borderId="20" xfId="0" applyNumberFormat="1" applyFont="1" applyFill="1" applyBorder="1"/>
    <xf numFmtId="4" fontId="3" fillId="3" borderId="21" xfId="0" applyNumberFormat="1" applyFont="1" applyFill="1" applyBorder="1"/>
    <xf numFmtId="4" fontId="3" fillId="0" borderId="12" xfId="0" applyNumberFormat="1" applyFont="1" applyBorder="1"/>
    <xf numFmtId="0" fontId="3" fillId="0" borderId="22" xfId="0" applyFont="1" applyBorder="1"/>
    <xf numFmtId="4" fontId="3" fillId="3" borderId="23" xfId="0" applyNumberFormat="1" applyFont="1" applyFill="1" applyBorder="1"/>
    <xf numFmtId="4" fontId="3" fillId="3" borderId="8" xfId="0" applyNumberFormat="1" applyFont="1" applyFill="1" applyBorder="1"/>
    <xf numFmtId="0" fontId="3" fillId="0" borderId="24" xfId="0" applyFont="1" applyFill="1" applyBorder="1"/>
    <xf numFmtId="4" fontId="3" fillId="3" borderId="25" xfId="0" applyNumberFormat="1" applyFont="1" applyFill="1" applyBorder="1"/>
    <xf numFmtId="4" fontId="3" fillId="3" borderId="26" xfId="0" applyNumberFormat="1" applyFont="1" applyFill="1" applyBorder="1"/>
    <xf numFmtId="4" fontId="3" fillId="3" borderId="27" xfId="0" applyNumberFormat="1" applyFont="1" applyFill="1" applyBorder="1"/>
    <xf numFmtId="0" fontId="2" fillId="0" borderId="16" xfId="0" applyFont="1" applyBorder="1"/>
    <xf numFmtId="4" fontId="0" fillId="3" borderId="14" xfId="0" applyNumberFormat="1" applyFill="1" applyBorder="1"/>
    <xf numFmtId="0" fontId="0" fillId="0" borderId="10" xfId="0" applyFont="1" applyBorder="1"/>
    <xf numFmtId="4" fontId="0" fillId="0" borderId="10" xfId="0" applyNumberFormat="1" applyBorder="1"/>
    <xf numFmtId="0" fontId="2" fillId="0" borderId="28" xfId="0" applyFont="1" applyBorder="1"/>
    <xf numFmtId="4" fontId="0" fillId="3" borderId="7" xfId="0" applyNumberFormat="1" applyFill="1" applyBorder="1"/>
    <xf numFmtId="4" fontId="3" fillId="3" borderId="29" xfId="0" applyNumberFormat="1" applyFont="1" applyFill="1" applyBorder="1"/>
    <xf numFmtId="4" fontId="2" fillId="0" borderId="0" xfId="0" applyNumberFormat="1" applyFont="1" applyFill="1" applyBorder="1"/>
    <xf numFmtId="0" fontId="0" fillId="0" borderId="19" xfId="0" applyBorder="1"/>
    <xf numFmtId="4" fontId="0" fillId="3" borderId="20" xfId="0" applyNumberFormat="1" applyFont="1" applyFill="1" applyBorder="1"/>
    <xf numFmtId="0" fontId="3" fillId="0" borderId="30" xfId="0" applyFont="1" applyBorder="1"/>
    <xf numFmtId="4" fontId="3" fillId="3" borderId="31" xfId="0" applyNumberFormat="1" applyFont="1" applyFill="1" applyBorder="1"/>
    <xf numFmtId="0" fontId="0" fillId="0" borderId="28" xfId="0" applyBorder="1"/>
    <xf numFmtId="0" fontId="0" fillId="0" borderId="10" xfId="0" applyFill="1" applyBorder="1"/>
    <xf numFmtId="4" fontId="0" fillId="3" borderId="20" xfId="0" applyNumberFormat="1" applyFill="1" applyBorder="1"/>
    <xf numFmtId="0" fontId="3" fillId="0" borderId="24" xfId="0" applyFont="1" applyBorder="1"/>
    <xf numFmtId="0" fontId="3" fillId="0" borderId="22" xfId="0" applyFont="1" applyFill="1" applyBorder="1"/>
    <xf numFmtId="0" fontId="3" fillId="0" borderId="11" xfId="0" applyFont="1" applyFill="1" applyBorder="1"/>
    <xf numFmtId="0" fontId="0" fillId="0" borderId="10" xfId="0" applyFont="1" applyFill="1" applyBorder="1"/>
    <xf numFmtId="0" fontId="0" fillId="0" borderId="16" xfId="0" applyFill="1" applyBorder="1"/>
    <xf numFmtId="0" fontId="0" fillId="0" borderId="0" xfId="0" applyFont="1"/>
    <xf numFmtId="0" fontId="0" fillId="6" borderId="16" xfId="0" applyFont="1" applyFill="1" applyBorder="1"/>
    <xf numFmtId="2" fontId="2" fillId="4" borderId="10" xfId="0" applyNumberFormat="1" applyFont="1" applyFill="1" applyBorder="1" applyAlignment="1">
      <alignment horizontal="center"/>
    </xf>
    <xf numFmtId="0" fontId="8" fillId="2" borderId="10" xfId="0" applyFont="1" applyFill="1" applyBorder="1"/>
    <xf numFmtId="4" fontId="2" fillId="2" borderId="10" xfId="0" applyNumberFormat="1" applyFont="1" applyFill="1" applyBorder="1"/>
    <xf numFmtId="0" fontId="0" fillId="0" borderId="32" xfId="0" applyFont="1" applyBorder="1"/>
    <xf numFmtId="0" fontId="5" fillId="7" borderId="11" xfId="0" applyFont="1" applyFill="1" applyBorder="1" applyAlignment="1">
      <alignment horizontal="left"/>
    </xf>
    <xf numFmtId="4" fontId="3" fillId="7" borderId="12" xfId="0" applyNumberFormat="1" applyFont="1" applyFill="1" applyBorder="1" applyAlignment="1">
      <alignment horizontal="center"/>
    </xf>
    <xf numFmtId="4" fontId="3" fillId="7" borderId="3" xfId="0" applyNumberFormat="1" applyFont="1" applyFill="1" applyBorder="1"/>
    <xf numFmtId="0" fontId="0" fillId="2" borderId="10" xfId="0" applyFill="1" applyBorder="1" applyAlignment="1">
      <alignment horizontal="right"/>
    </xf>
    <xf numFmtId="4" fontId="0" fillId="2" borderId="10" xfId="0" applyNumberFormat="1" applyFill="1" applyBorder="1"/>
    <xf numFmtId="4" fontId="0" fillId="0" borderId="0" xfId="0" applyNumberFormat="1" applyAlignment="1">
      <alignment horizontal="left"/>
    </xf>
    <xf numFmtId="4" fontId="0" fillId="0" borderId="0" xfId="0" applyNumberFormat="1"/>
    <xf numFmtId="0" fontId="0" fillId="6" borderId="16" xfId="0" applyFill="1" applyBorder="1"/>
    <xf numFmtId="0" fontId="0" fillId="6" borderId="10" xfId="0" applyFill="1" applyBorder="1"/>
    <xf numFmtId="0" fontId="3" fillId="0" borderId="0" xfId="0" applyFont="1" applyBorder="1" applyAlignment="1"/>
    <xf numFmtId="0" fontId="3" fillId="0" borderId="18" xfId="0" applyFont="1" applyBorder="1" applyAlignment="1"/>
    <xf numFmtId="0" fontId="0" fillId="0" borderId="0" xfId="0" applyBorder="1"/>
    <xf numFmtId="0" fontId="0" fillId="0" borderId="0" xfId="0" applyFont="1" applyBorder="1" applyAlignment="1"/>
    <xf numFmtId="0" fontId="0" fillId="4" borderId="9" xfId="0" applyFont="1" applyFill="1" applyBorder="1" applyAlignment="1"/>
    <xf numFmtId="4" fontId="0" fillId="4" borderId="33" xfId="0" applyNumberFormat="1" applyFont="1" applyFill="1" applyBorder="1"/>
    <xf numFmtId="0" fontId="5" fillId="2" borderId="10" xfId="0" applyFont="1" applyFill="1" applyBorder="1"/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0" xfId="0" applyFont="1" applyFill="1" applyBorder="1"/>
    <xf numFmtId="0" fontId="0" fillId="0" borderId="0" xfId="0" applyAlignment="1">
      <alignment horizontal="center"/>
    </xf>
    <xf numFmtId="4" fontId="0" fillId="0" borderId="10" xfId="0" applyNumberFormat="1" applyFont="1" applyBorder="1"/>
    <xf numFmtId="0" fontId="0" fillId="0" borderId="16" xfId="0" applyFont="1" applyBorder="1"/>
    <xf numFmtId="2" fontId="0" fillId="0" borderId="10" xfId="0" applyNumberFormat="1" applyFont="1" applyBorder="1"/>
    <xf numFmtId="0" fontId="7" fillId="0" borderId="10" xfId="0" applyFont="1" applyBorder="1"/>
    <xf numFmtId="0" fontId="7" fillId="0" borderId="0" xfId="0" applyFont="1"/>
    <xf numFmtId="0" fontId="0" fillId="0" borderId="0" xfId="0" applyFill="1" applyBorder="1"/>
    <xf numFmtId="2" fontId="3" fillId="4" borderId="10" xfId="0" applyNumberFormat="1" applyFont="1" applyFill="1" applyBorder="1"/>
    <xf numFmtId="0" fontId="5" fillId="7" borderId="22" xfId="0" applyFont="1" applyFill="1" applyBorder="1"/>
    <xf numFmtId="4" fontId="3" fillId="7" borderId="23" xfId="0" applyNumberFormat="1" applyFont="1" applyFill="1" applyBorder="1" applyAlignment="1">
      <alignment horizontal="center"/>
    </xf>
    <xf numFmtId="4" fontId="3" fillId="7" borderId="26" xfId="0" applyNumberFormat="1" applyFont="1" applyFill="1" applyBorder="1"/>
    <xf numFmtId="0" fontId="5" fillId="7" borderId="34" xfId="0" applyFont="1" applyFill="1" applyBorder="1"/>
    <xf numFmtId="4" fontId="3" fillId="7" borderId="35" xfId="0" applyNumberFormat="1" applyFont="1" applyFill="1" applyBorder="1" applyAlignment="1">
      <alignment horizontal="center"/>
    </xf>
    <xf numFmtId="4" fontId="3" fillId="7" borderId="8" xfId="0" applyNumberFormat="1" applyFont="1" applyFill="1" applyBorder="1"/>
    <xf numFmtId="0" fontId="0" fillId="5" borderId="10" xfId="0" applyFill="1" applyBorder="1"/>
    <xf numFmtId="4" fontId="0" fillId="5" borderId="10" xfId="0" applyNumberFormat="1" applyFill="1" applyBorder="1"/>
    <xf numFmtId="4" fontId="3" fillId="2" borderId="14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Font="1" applyFill="1" applyBorder="1"/>
    <xf numFmtId="2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left" wrapText="1"/>
    </xf>
    <xf numFmtId="0" fontId="3" fillId="4" borderId="14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3" fillId="4" borderId="33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left" wrapText="1"/>
    </xf>
    <xf numFmtId="0" fontId="5" fillId="2" borderId="18" xfId="0" applyFont="1" applyFill="1" applyBorder="1" applyAlignment="1">
      <alignment horizontal="left" wrapText="1"/>
    </xf>
    <xf numFmtId="2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1"/>
  <sheetViews>
    <sheetView tabSelected="1" topLeftCell="A37" workbookViewId="0">
      <selection activeCell="D44" sqref="D44"/>
    </sheetView>
  </sheetViews>
  <sheetFormatPr defaultRowHeight="15"/>
  <cols>
    <col min="1" max="1" width="24.140625" customWidth="1"/>
    <col min="2" max="2" width="10.7109375" customWidth="1"/>
    <col min="3" max="3" width="46" customWidth="1"/>
    <col min="4" max="4" width="11.7109375" customWidth="1"/>
    <col min="6" max="6" width="46.42578125" customWidth="1"/>
    <col min="7" max="8" width="15.7109375" customWidth="1"/>
    <col min="9" max="9" width="15.7109375" style="114" customWidth="1"/>
    <col min="10" max="12" width="11.140625" style="4" customWidth="1"/>
    <col min="13" max="18" width="15.7109375" style="114" customWidth="1"/>
    <col min="27" max="27" width="32.7109375" customWidth="1"/>
    <col min="28" max="28" width="11.5703125" customWidth="1"/>
    <col min="29" max="29" width="12.28515625" customWidth="1"/>
    <col min="30" max="30" width="9.28515625" customWidth="1"/>
    <col min="31" max="31" width="7.5703125" customWidth="1"/>
    <col min="32" max="32" width="9" customWidth="1"/>
    <col min="33" max="33" width="13.140625" customWidth="1"/>
  </cols>
  <sheetData>
    <row r="1" spans="1:33" s="1" customFormat="1" ht="15.75">
      <c r="A1" s="115" t="s">
        <v>0</v>
      </c>
      <c r="B1" s="115"/>
      <c r="C1" s="115"/>
      <c r="D1" s="115"/>
      <c r="F1" s="116" t="s">
        <v>1</v>
      </c>
      <c r="G1" s="117"/>
      <c r="H1" s="2"/>
      <c r="I1" s="3"/>
      <c r="J1" s="4"/>
      <c r="K1" s="4"/>
      <c r="L1" s="4"/>
      <c r="M1" s="3"/>
      <c r="N1" s="3"/>
      <c r="O1" s="3"/>
      <c r="P1" s="3"/>
      <c r="Q1" s="3"/>
      <c r="R1" s="3"/>
      <c r="V1" t="s">
        <v>2</v>
      </c>
      <c r="AA1" s="118" t="s">
        <v>3</v>
      </c>
      <c r="AB1" s="118"/>
      <c r="AC1" s="118"/>
      <c r="AD1" s="118"/>
      <c r="AE1" s="118"/>
      <c r="AF1" s="118"/>
      <c r="AG1" s="118"/>
    </row>
    <row r="2" spans="1:33" s="1" customFormat="1" ht="16.5" customHeight="1">
      <c r="A2" s="115" t="s">
        <v>4</v>
      </c>
      <c r="B2" s="115"/>
      <c r="C2" s="115"/>
      <c r="D2" s="115"/>
      <c r="H2" s="5" t="s">
        <v>5</v>
      </c>
      <c r="I2" s="6"/>
      <c r="J2" s="7"/>
      <c r="K2" s="7"/>
      <c r="L2" s="7"/>
      <c r="M2" s="6"/>
      <c r="N2" s="6"/>
      <c r="O2" s="6"/>
      <c r="P2" s="6"/>
      <c r="Q2" s="6"/>
      <c r="R2" s="6"/>
      <c r="S2" s="1">
        <f>G3/12</f>
        <v>40529.950833333329</v>
      </c>
      <c r="T2" s="8">
        <f>S2/8717.26</f>
        <v>4.649391073953665</v>
      </c>
      <c r="U2" s="1">
        <v>9.56</v>
      </c>
      <c r="V2" s="1">
        <f>T2-U2*8717.26*12+G3</f>
        <v>-513680.00780892611</v>
      </c>
      <c r="AA2" s="119" t="s">
        <v>6</v>
      </c>
      <c r="AB2" s="119"/>
      <c r="AC2" s="119"/>
      <c r="AD2" s="119"/>
      <c r="AE2" s="119"/>
      <c r="AF2" s="119"/>
      <c r="AG2" s="119"/>
    </row>
    <row r="3" spans="1:33" s="1" customFormat="1" ht="15.75" customHeight="1" thickBot="1">
      <c r="A3" s="129" t="s">
        <v>7</v>
      </c>
      <c r="B3" s="129"/>
      <c r="C3" s="129"/>
      <c r="D3" s="129"/>
      <c r="F3" s="9" t="s">
        <v>8</v>
      </c>
      <c r="G3" s="10">
        <f>G4+G12+G13+G14+G15+G21+G25+G26+G27+G28</f>
        <v>486359.41</v>
      </c>
      <c r="H3" s="11">
        <f t="shared" ref="H3:H28" si="0">G3/12</f>
        <v>40529.950833333329</v>
      </c>
      <c r="I3" s="12"/>
      <c r="J3" s="13"/>
      <c r="K3" s="13"/>
      <c r="L3" s="13"/>
      <c r="M3" s="12"/>
      <c r="N3" s="12"/>
      <c r="O3" s="12"/>
      <c r="P3" s="12"/>
      <c r="Q3" s="12"/>
      <c r="R3" s="12"/>
      <c r="AA3" s="130" t="s">
        <v>9</v>
      </c>
      <c r="AB3" s="121" t="s">
        <v>10</v>
      </c>
      <c r="AC3" s="121" t="s">
        <v>11</v>
      </c>
      <c r="AD3" s="121" t="s">
        <v>12</v>
      </c>
      <c r="AE3" s="121" t="s">
        <v>13</v>
      </c>
      <c r="AF3" s="124" t="s">
        <v>14</v>
      </c>
      <c r="AG3" s="124"/>
    </row>
    <row r="4" spans="1:33" ht="12.75" customHeight="1">
      <c r="A4" s="125" t="s">
        <v>15</v>
      </c>
      <c r="B4" s="125"/>
      <c r="C4" s="125"/>
      <c r="D4" s="125"/>
      <c r="F4" s="14" t="s">
        <v>16</v>
      </c>
      <c r="G4" s="15">
        <f>G5+G6+G7+G8+G9+G11+G10</f>
        <v>332633.33</v>
      </c>
      <c r="H4" s="16">
        <f t="shared" si="0"/>
        <v>27719.444166666668</v>
      </c>
      <c r="I4" s="12"/>
      <c r="M4" s="12"/>
      <c r="N4" s="12"/>
      <c r="O4" s="12"/>
      <c r="P4" s="12"/>
      <c r="Q4" s="12"/>
      <c r="R4" s="12"/>
      <c r="AA4" s="131"/>
      <c r="AB4" s="122"/>
      <c r="AC4" s="122"/>
      <c r="AD4" s="122"/>
      <c r="AE4" s="122"/>
      <c r="AF4" s="121" t="s">
        <v>17</v>
      </c>
      <c r="AG4" s="121" t="s">
        <v>18</v>
      </c>
    </row>
    <row r="5" spans="1:33">
      <c r="A5" s="126" t="s">
        <v>19</v>
      </c>
      <c r="B5" s="127"/>
      <c r="C5" s="17"/>
      <c r="D5" s="17"/>
      <c r="F5" s="18" t="s">
        <v>20</v>
      </c>
      <c r="G5" s="19">
        <v>22000</v>
      </c>
      <c r="H5" s="20">
        <f t="shared" si="0"/>
        <v>1833.3333333333333</v>
      </c>
      <c r="I5" s="21"/>
      <c r="J5" s="128"/>
      <c r="K5" s="128"/>
      <c r="L5" s="128"/>
      <c r="M5" s="21"/>
      <c r="N5" s="21"/>
      <c r="O5" s="21"/>
      <c r="P5" s="21"/>
      <c r="Q5" s="21"/>
      <c r="R5" s="21"/>
      <c r="AA5" s="131"/>
      <c r="AB5" s="122"/>
      <c r="AC5" s="122"/>
      <c r="AD5" s="122"/>
      <c r="AE5" s="122"/>
      <c r="AF5" s="122"/>
      <c r="AG5" s="122"/>
    </row>
    <row r="6" spans="1:33">
      <c r="A6" s="22" t="s">
        <v>21</v>
      </c>
      <c r="B6" s="23">
        <v>0</v>
      </c>
      <c r="C6" s="24" t="s">
        <v>22</v>
      </c>
      <c r="D6" s="25">
        <f>SUM(D8:D19)</f>
        <v>1920185</v>
      </c>
      <c r="F6" s="18" t="s">
        <v>23</v>
      </c>
      <c r="G6" s="19">
        <v>51000</v>
      </c>
      <c r="H6" s="20">
        <f t="shared" si="0"/>
        <v>4250</v>
      </c>
      <c r="I6" s="21"/>
      <c r="M6" s="21"/>
      <c r="N6" s="21"/>
      <c r="O6" s="21"/>
      <c r="P6" s="21"/>
      <c r="Q6" s="21"/>
      <c r="R6" s="21"/>
      <c r="AA6" s="132"/>
      <c r="AB6" s="123"/>
      <c r="AC6" s="123"/>
      <c r="AD6" s="123"/>
      <c r="AE6" s="123"/>
      <c r="AF6" s="123"/>
      <c r="AG6" s="123"/>
    </row>
    <row r="7" spans="1:33">
      <c r="A7" s="22" t="s">
        <v>24</v>
      </c>
      <c r="B7" s="23">
        <v>0</v>
      </c>
      <c r="C7" s="26" t="s">
        <v>25</v>
      </c>
      <c r="D7" s="27"/>
      <c r="F7" s="18" t="s">
        <v>26</v>
      </c>
      <c r="G7" s="19">
        <v>84000</v>
      </c>
      <c r="H7" s="20">
        <f t="shared" si="0"/>
        <v>7000</v>
      </c>
      <c r="I7" s="21"/>
      <c r="M7" s="21"/>
      <c r="N7" s="21"/>
      <c r="O7" s="21"/>
      <c r="P7" s="21"/>
      <c r="Q7" s="21"/>
      <c r="R7" s="21"/>
      <c r="AA7" s="28" t="s">
        <v>8</v>
      </c>
      <c r="AB7" s="29">
        <f>AB8+AB17+AB18+AB19+AB20+AB26+AB27+AB28+AB29+AB30</f>
        <v>1407600</v>
      </c>
      <c r="AC7" s="29">
        <f>AC8+AC17+AC18+AC19+AC20+AC26+AC27+AC28+AC29+AC30</f>
        <v>117300</v>
      </c>
      <c r="AD7" s="30">
        <v>8717.26</v>
      </c>
      <c r="AE7" s="31">
        <f>AC7/AD7</f>
        <v>13.456063028979289</v>
      </c>
      <c r="AF7" s="32">
        <v>9.56</v>
      </c>
      <c r="AG7" s="33">
        <f>T2</f>
        <v>4.649391073953665</v>
      </c>
    </row>
    <row r="8" spans="1:33">
      <c r="A8" s="22"/>
      <c r="B8" s="34">
        <f>SUM(B6:B7)</f>
        <v>0</v>
      </c>
      <c r="C8" s="26" t="s">
        <v>27</v>
      </c>
      <c r="D8" s="35">
        <v>93892</v>
      </c>
      <c r="F8" s="18" t="s">
        <v>28</v>
      </c>
      <c r="G8" s="19">
        <v>24000</v>
      </c>
      <c r="H8" s="20">
        <f t="shared" si="0"/>
        <v>2000</v>
      </c>
      <c r="I8" s="21"/>
      <c r="M8" s="21"/>
      <c r="N8" s="21"/>
      <c r="O8" s="21"/>
      <c r="P8" s="21"/>
      <c r="Q8" s="21"/>
      <c r="R8" s="21"/>
      <c r="AA8" s="36" t="s">
        <v>29</v>
      </c>
      <c r="AB8" s="36">
        <f>SUM(AB9:AB16)</f>
        <v>994800</v>
      </c>
      <c r="AC8" s="36">
        <f>SUM(AC9:AC16)</f>
        <v>82900</v>
      </c>
      <c r="AD8" s="36"/>
      <c r="AE8" s="36"/>
      <c r="AF8" s="36"/>
      <c r="AG8" s="36"/>
    </row>
    <row r="9" spans="1:33">
      <c r="C9" s="26" t="s">
        <v>30</v>
      </c>
      <c r="D9" s="35">
        <v>111760</v>
      </c>
      <c r="F9" s="18" t="s">
        <v>31</v>
      </c>
      <c r="G9" s="19">
        <v>76833.33</v>
      </c>
      <c r="H9" s="20">
        <f t="shared" si="0"/>
        <v>6402.7775000000001</v>
      </c>
      <c r="I9" s="21"/>
      <c r="M9" s="21"/>
      <c r="N9" s="21"/>
      <c r="O9" s="21"/>
      <c r="P9" s="21"/>
      <c r="Q9" s="21"/>
      <c r="R9" s="21"/>
      <c r="AA9" s="26" t="s">
        <v>32</v>
      </c>
      <c r="AB9" s="36">
        <f t="shared" ref="AB9:AB19" si="1">AC9*12</f>
        <v>204000</v>
      </c>
      <c r="AC9" s="36">
        <v>17000</v>
      </c>
      <c r="AD9" s="36"/>
      <c r="AE9" s="36"/>
      <c r="AF9" s="36"/>
      <c r="AG9" s="36"/>
    </row>
    <row r="10" spans="1:33">
      <c r="C10" s="26" t="s">
        <v>33</v>
      </c>
      <c r="D10" s="35">
        <v>192548.5</v>
      </c>
      <c r="F10" s="18" t="s">
        <v>34</v>
      </c>
      <c r="G10" s="19">
        <v>74800</v>
      </c>
      <c r="H10" s="20">
        <f t="shared" si="0"/>
        <v>6233.333333333333</v>
      </c>
      <c r="I10" s="21"/>
      <c r="M10" s="21"/>
      <c r="N10" s="21"/>
      <c r="O10" s="21"/>
      <c r="P10" s="21"/>
      <c r="Q10" s="21"/>
      <c r="R10" s="21"/>
      <c r="AA10" s="26" t="s">
        <v>23</v>
      </c>
      <c r="AB10" s="36">
        <f t="shared" si="1"/>
        <v>198000</v>
      </c>
      <c r="AC10" s="36">
        <v>16500</v>
      </c>
      <c r="AD10" s="36"/>
      <c r="AE10" s="36"/>
      <c r="AF10" s="36"/>
      <c r="AG10" s="36"/>
    </row>
    <row r="11" spans="1:33" ht="15.75" thickBot="1">
      <c r="C11" s="26" t="s">
        <v>35</v>
      </c>
      <c r="D11" s="35">
        <v>185540</v>
      </c>
      <c r="F11" s="37" t="s">
        <v>36</v>
      </c>
      <c r="G11" s="38"/>
      <c r="H11" s="39">
        <f t="shared" si="0"/>
        <v>0</v>
      </c>
      <c r="I11" s="21"/>
      <c r="M11" s="21"/>
      <c r="N11" s="21"/>
      <c r="O11" s="21"/>
      <c r="P11" s="21"/>
      <c r="Q11" s="21"/>
      <c r="R11" s="21"/>
      <c r="AA11" s="26" t="s">
        <v>37</v>
      </c>
      <c r="AB11" s="36">
        <f t="shared" si="1"/>
        <v>96000</v>
      </c>
      <c r="AC11" s="36">
        <v>8000</v>
      </c>
      <c r="AD11" s="36"/>
      <c r="AE11" s="36"/>
      <c r="AF11" s="36"/>
      <c r="AG11" s="36"/>
    </row>
    <row r="12" spans="1:33" ht="15.75" thickBot="1">
      <c r="C12" s="26" t="s">
        <v>38</v>
      </c>
      <c r="D12" s="35">
        <v>54840</v>
      </c>
      <c r="F12" s="14" t="s">
        <v>39</v>
      </c>
      <c r="G12" s="40">
        <v>100</v>
      </c>
      <c r="H12" s="16">
        <f t="shared" si="0"/>
        <v>8.3333333333333339</v>
      </c>
      <c r="I12" s="21"/>
      <c r="M12" s="21"/>
      <c r="N12" s="21"/>
      <c r="O12" s="21"/>
      <c r="P12" s="21"/>
      <c r="Q12" s="21"/>
      <c r="R12" s="21"/>
      <c r="AA12" s="26" t="s">
        <v>40</v>
      </c>
      <c r="AB12" s="36">
        <f t="shared" si="1"/>
        <v>54000</v>
      </c>
      <c r="AC12" s="36">
        <v>4500</v>
      </c>
      <c r="AD12" s="36"/>
      <c r="AE12" s="36"/>
      <c r="AF12" s="36"/>
      <c r="AG12" s="36"/>
    </row>
    <row r="13" spans="1:33" ht="15.75" thickBot="1">
      <c r="C13" s="26" t="s">
        <v>41</v>
      </c>
      <c r="D13" s="35">
        <v>165962</v>
      </c>
      <c r="F13" s="41" t="s">
        <v>42</v>
      </c>
      <c r="G13" s="42">
        <v>11123</v>
      </c>
      <c r="H13" s="43">
        <f t="shared" si="0"/>
        <v>926.91666666666663</v>
      </c>
      <c r="I13" s="21"/>
      <c r="M13" s="21"/>
      <c r="N13" s="21"/>
      <c r="O13" s="21"/>
      <c r="P13" s="21"/>
      <c r="Q13" s="21"/>
      <c r="R13" s="21"/>
      <c r="AA13" s="26" t="s">
        <v>28</v>
      </c>
      <c r="AB13" s="36">
        <f t="shared" si="1"/>
        <v>60000</v>
      </c>
      <c r="AC13" s="36">
        <v>5000</v>
      </c>
      <c r="AD13" s="36"/>
      <c r="AE13" s="36"/>
      <c r="AF13" s="36"/>
      <c r="AG13" s="36"/>
    </row>
    <row r="14" spans="1:33" ht="15.75" thickBot="1">
      <c r="C14" s="26" t="s">
        <v>43</v>
      </c>
      <c r="D14" s="35">
        <v>110032</v>
      </c>
      <c r="F14" s="44" t="s">
        <v>44</v>
      </c>
      <c r="G14" s="45">
        <v>59118.61</v>
      </c>
      <c r="H14" s="46">
        <f t="shared" si="0"/>
        <v>4926.5508333333337</v>
      </c>
      <c r="I14" s="21"/>
      <c r="M14" s="21"/>
      <c r="N14" s="21"/>
      <c r="O14" s="21"/>
      <c r="P14" s="21"/>
      <c r="Q14" s="21"/>
      <c r="R14" s="21"/>
      <c r="AA14" s="26" t="s">
        <v>34</v>
      </c>
      <c r="AB14" s="36">
        <f t="shared" si="1"/>
        <v>130800</v>
      </c>
      <c r="AC14" s="36">
        <v>10900</v>
      </c>
      <c r="AD14" s="36"/>
      <c r="AE14" s="36"/>
      <c r="AF14" s="36"/>
      <c r="AG14" s="36"/>
    </row>
    <row r="15" spans="1:33">
      <c r="C15" s="26" t="s">
        <v>45</v>
      </c>
      <c r="D15" s="35">
        <v>169986</v>
      </c>
      <c r="F15" s="14" t="s">
        <v>46</v>
      </c>
      <c r="G15" s="15">
        <f>SUM(G16:G20)</f>
        <v>25458</v>
      </c>
      <c r="H15" s="47">
        <f t="shared" si="0"/>
        <v>2121.5</v>
      </c>
      <c r="I15" s="12"/>
      <c r="M15" s="12"/>
      <c r="N15" s="12"/>
      <c r="O15" s="12"/>
      <c r="P15" s="12"/>
      <c r="Q15" s="12"/>
      <c r="R15" s="12"/>
      <c r="AA15" s="26" t="s">
        <v>31</v>
      </c>
      <c r="AB15" s="36">
        <f t="shared" si="1"/>
        <v>120000</v>
      </c>
      <c r="AC15" s="36">
        <v>10000</v>
      </c>
      <c r="AD15" s="36"/>
      <c r="AE15" s="36"/>
      <c r="AF15" s="36"/>
      <c r="AG15" s="36"/>
    </row>
    <row r="16" spans="1:33">
      <c r="C16" s="26" t="s">
        <v>47</v>
      </c>
      <c r="D16" s="35">
        <v>155680</v>
      </c>
      <c r="F16" s="48" t="s">
        <v>48</v>
      </c>
      <c r="G16" s="49">
        <v>13710</v>
      </c>
      <c r="H16" s="20">
        <f t="shared" si="0"/>
        <v>1142.5</v>
      </c>
      <c r="I16" s="21"/>
      <c r="M16" s="21"/>
      <c r="N16" s="21"/>
      <c r="O16" s="21"/>
      <c r="P16" s="21"/>
      <c r="Q16" s="21"/>
      <c r="R16" s="21"/>
      <c r="AA16" s="26" t="s">
        <v>49</v>
      </c>
      <c r="AB16" s="36">
        <f t="shared" si="1"/>
        <v>132000</v>
      </c>
      <c r="AC16" s="36">
        <f>11000</f>
        <v>11000</v>
      </c>
      <c r="AD16" s="36"/>
      <c r="AE16" s="36"/>
      <c r="AF16" s="36"/>
      <c r="AG16" s="36"/>
    </row>
    <row r="17" spans="3:33">
      <c r="C17" s="26" t="s">
        <v>50</v>
      </c>
      <c r="D17" s="35">
        <v>285632.3</v>
      </c>
      <c r="F17" s="48" t="s">
        <v>51</v>
      </c>
      <c r="G17" s="49">
        <v>4598</v>
      </c>
      <c r="H17" s="20">
        <f t="shared" si="0"/>
        <v>383.16666666666669</v>
      </c>
      <c r="I17" s="21"/>
      <c r="M17" s="21"/>
      <c r="N17" s="21"/>
      <c r="O17" s="21"/>
      <c r="P17" s="21"/>
      <c r="Q17" s="21"/>
      <c r="R17" s="21"/>
      <c r="AA17" s="50" t="s">
        <v>39</v>
      </c>
      <c r="AB17" s="36">
        <f t="shared" si="1"/>
        <v>21600</v>
      </c>
      <c r="AC17" s="36">
        <v>1800</v>
      </c>
      <c r="AD17" s="36"/>
      <c r="AE17" s="36"/>
      <c r="AF17" s="36"/>
      <c r="AG17" s="36"/>
    </row>
    <row r="18" spans="3:33">
      <c r="C18" s="26" t="s">
        <v>52</v>
      </c>
      <c r="D18" s="35">
        <v>222885.2</v>
      </c>
      <c r="F18" s="48" t="s">
        <v>53</v>
      </c>
      <c r="G18" s="49">
        <v>7150</v>
      </c>
      <c r="H18" s="20">
        <f t="shared" si="0"/>
        <v>595.83333333333337</v>
      </c>
      <c r="I18" s="21"/>
      <c r="M18" s="21"/>
      <c r="N18" s="21"/>
      <c r="O18" s="21"/>
      <c r="P18" s="21"/>
      <c r="Q18" s="21"/>
      <c r="R18" s="21"/>
      <c r="AA18" s="50" t="s">
        <v>42</v>
      </c>
      <c r="AB18" s="36">
        <f t="shared" si="1"/>
        <v>16800</v>
      </c>
      <c r="AC18" s="36">
        <v>1400</v>
      </c>
      <c r="AD18" s="36"/>
      <c r="AE18" s="36"/>
      <c r="AF18" s="36"/>
      <c r="AG18" s="36"/>
    </row>
    <row r="19" spans="3:33">
      <c r="C19" s="26" t="s">
        <v>54</v>
      </c>
      <c r="D19" s="51">
        <v>171427</v>
      </c>
      <c r="F19" s="52" t="s">
        <v>55</v>
      </c>
      <c r="G19" s="53"/>
      <c r="H19" s="54">
        <f t="shared" si="0"/>
        <v>0</v>
      </c>
      <c r="I19" s="55"/>
      <c r="M19" s="55"/>
      <c r="N19" s="55"/>
      <c r="O19" s="55"/>
      <c r="P19" s="55"/>
      <c r="Q19" s="55"/>
      <c r="R19" s="55"/>
      <c r="AA19" s="50" t="s">
        <v>44</v>
      </c>
      <c r="AB19" s="36">
        <f t="shared" si="1"/>
        <v>200400</v>
      </c>
      <c r="AC19" s="36">
        <v>16700</v>
      </c>
      <c r="AD19" s="36"/>
      <c r="AE19" s="36"/>
      <c r="AF19" s="36"/>
      <c r="AG19" s="36"/>
    </row>
    <row r="20" spans="3:33" ht="15.75" thickBot="1">
      <c r="C20" s="22" t="s">
        <v>56</v>
      </c>
      <c r="D20" s="25">
        <v>0</v>
      </c>
      <c r="F20" s="56" t="s">
        <v>57</v>
      </c>
      <c r="G20" s="57"/>
      <c r="H20" s="54">
        <f t="shared" si="0"/>
        <v>0</v>
      </c>
      <c r="I20" s="21"/>
      <c r="M20" s="21"/>
      <c r="N20" s="21"/>
      <c r="O20" s="21"/>
      <c r="P20" s="21"/>
      <c r="Q20" s="21"/>
      <c r="R20" s="21"/>
      <c r="AA20" s="36" t="s">
        <v>58</v>
      </c>
      <c r="AB20" s="36">
        <f>AB21+AB22+AB23+AB24+AB25</f>
        <v>80400</v>
      </c>
      <c r="AC20" s="36">
        <f>SUM(AC21:AC25)</f>
        <v>6700</v>
      </c>
      <c r="AD20" s="36"/>
      <c r="AE20" s="36"/>
      <c r="AF20" s="36"/>
      <c r="AG20" s="36"/>
    </row>
    <row r="21" spans="3:33">
      <c r="C21" s="24" t="s">
        <v>59</v>
      </c>
      <c r="D21" s="25">
        <f>SUM(D23:D34)</f>
        <v>198703.44</v>
      </c>
      <c r="F21" s="58" t="s">
        <v>60</v>
      </c>
      <c r="G21" s="59">
        <f>G24+G22+G23</f>
        <v>3145</v>
      </c>
      <c r="H21" s="16">
        <f t="shared" si="0"/>
        <v>262.08333333333331</v>
      </c>
      <c r="I21" s="21"/>
      <c r="M21" s="21"/>
      <c r="N21" s="21"/>
      <c r="O21" s="21"/>
      <c r="P21" s="21"/>
      <c r="Q21" s="21"/>
      <c r="R21" s="21"/>
      <c r="AA21" s="26" t="s">
        <v>48</v>
      </c>
      <c r="AB21" s="36">
        <f t="shared" ref="AB21:AB30" si="2">AC21*12</f>
        <v>16800</v>
      </c>
      <c r="AC21" s="36">
        <v>1400</v>
      </c>
      <c r="AD21" s="36"/>
      <c r="AE21" s="36"/>
      <c r="AF21" s="36"/>
      <c r="AG21" s="36"/>
    </row>
    <row r="22" spans="3:33">
      <c r="C22" s="26" t="s">
        <v>25</v>
      </c>
      <c r="D22" s="27"/>
      <c r="F22" s="60" t="s">
        <v>61</v>
      </c>
      <c r="G22" s="53">
        <v>2300</v>
      </c>
      <c r="H22" s="20">
        <f t="shared" si="0"/>
        <v>191.66666666666666</v>
      </c>
      <c r="I22" s="21"/>
      <c r="M22" s="21"/>
      <c r="N22" s="21"/>
      <c r="O22" s="21"/>
      <c r="P22" s="21"/>
      <c r="Q22" s="21"/>
      <c r="R22" s="21"/>
      <c r="AA22" s="26" t="s">
        <v>51</v>
      </c>
      <c r="AB22" s="61">
        <f t="shared" si="2"/>
        <v>7200</v>
      </c>
      <c r="AC22" s="36">
        <v>600</v>
      </c>
      <c r="AD22" s="36"/>
      <c r="AE22" s="36"/>
      <c r="AF22" s="36"/>
      <c r="AG22" s="36"/>
    </row>
    <row r="23" spans="3:33">
      <c r="C23" s="26" t="s">
        <v>27</v>
      </c>
      <c r="D23" s="35">
        <v>0</v>
      </c>
      <c r="F23" s="60" t="s">
        <v>62</v>
      </c>
      <c r="G23" s="53"/>
      <c r="H23" s="20">
        <f t="shared" si="0"/>
        <v>0</v>
      </c>
      <c r="I23" s="55"/>
      <c r="M23" s="55"/>
      <c r="N23" s="55"/>
      <c r="O23" s="55"/>
      <c r="P23" s="55"/>
      <c r="Q23" s="55"/>
      <c r="R23" s="55"/>
      <c r="AA23" s="26" t="s">
        <v>63</v>
      </c>
      <c r="AB23" s="61">
        <f t="shared" si="2"/>
        <v>25200</v>
      </c>
      <c r="AC23" s="36">
        <v>2100</v>
      </c>
      <c r="AD23" s="36"/>
      <c r="AE23" s="36"/>
      <c r="AF23" s="36"/>
      <c r="AG23" s="36"/>
    </row>
    <row r="24" spans="3:33" ht="15.75" thickBot="1">
      <c r="C24" s="26" t="s">
        <v>30</v>
      </c>
      <c r="D24" s="35">
        <v>0</v>
      </c>
      <c r="F24" s="56" t="s">
        <v>64</v>
      </c>
      <c r="G24" s="62">
        <f>637.5+207.5</f>
        <v>845</v>
      </c>
      <c r="H24" s="20">
        <f t="shared" si="0"/>
        <v>70.416666666666671</v>
      </c>
      <c r="I24" s="21"/>
      <c r="M24" s="21"/>
      <c r="N24" s="21"/>
      <c r="O24" s="21"/>
      <c r="P24" s="21"/>
      <c r="Q24" s="21"/>
      <c r="R24" s="21"/>
      <c r="AA24" s="26" t="s">
        <v>65</v>
      </c>
      <c r="AB24" s="61">
        <f t="shared" si="2"/>
        <v>27600</v>
      </c>
      <c r="AC24" s="36">
        <v>2300</v>
      </c>
      <c r="AD24" s="36"/>
      <c r="AE24" s="36"/>
      <c r="AF24" s="36"/>
      <c r="AG24" s="36"/>
    </row>
    <row r="25" spans="3:33" ht="15.75" thickBot="1">
      <c r="C25" s="26" t="s">
        <v>33</v>
      </c>
      <c r="D25" s="35">
        <v>0</v>
      </c>
      <c r="F25" s="63" t="s">
        <v>66</v>
      </c>
      <c r="G25" s="45">
        <v>305.75</v>
      </c>
      <c r="H25" s="43">
        <f t="shared" si="0"/>
        <v>25.479166666666668</v>
      </c>
      <c r="I25" s="21"/>
      <c r="M25" s="21"/>
      <c r="N25" s="21"/>
      <c r="O25" s="21"/>
      <c r="P25" s="21"/>
      <c r="Q25" s="21"/>
      <c r="R25" s="21"/>
      <c r="AA25" s="26" t="s">
        <v>67</v>
      </c>
      <c r="AB25" s="61">
        <f t="shared" si="2"/>
        <v>3600</v>
      </c>
      <c r="AC25" s="36">
        <v>300</v>
      </c>
      <c r="AD25" s="36"/>
      <c r="AE25" s="36"/>
      <c r="AF25" s="36"/>
      <c r="AG25" s="36"/>
    </row>
    <row r="26" spans="3:33" ht="15.75" thickBot="1">
      <c r="C26" s="26" t="s">
        <v>35</v>
      </c>
      <c r="D26" s="35">
        <v>0</v>
      </c>
      <c r="F26" s="64" t="s">
        <v>68</v>
      </c>
      <c r="G26" s="42">
        <v>2711.66</v>
      </c>
      <c r="H26" s="46">
        <f t="shared" si="0"/>
        <v>225.97166666666666</v>
      </c>
      <c r="I26" s="12"/>
      <c r="M26" s="12"/>
      <c r="N26" s="12"/>
      <c r="O26" s="12"/>
      <c r="P26" s="12"/>
      <c r="Q26" s="12"/>
      <c r="R26" s="12"/>
      <c r="AA26" s="50" t="s">
        <v>60</v>
      </c>
      <c r="AB26" s="61">
        <f t="shared" si="2"/>
        <v>7200</v>
      </c>
      <c r="AC26" s="36">
        <v>600</v>
      </c>
      <c r="AD26" s="36"/>
      <c r="AE26" s="36"/>
      <c r="AF26" s="36"/>
      <c r="AG26" s="36"/>
    </row>
    <row r="27" spans="3:33" ht="15.75" thickBot="1">
      <c r="C27" s="26" t="s">
        <v>38</v>
      </c>
      <c r="D27" s="35">
        <v>0</v>
      </c>
      <c r="F27" s="65" t="s">
        <v>69</v>
      </c>
      <c r="G27" s="15"/>
      <c r="H27" s="47">
        <f t="shared" si="0"/>
        <v>0</v>
      </c>
      <c r="I27" s="21"/>
      <c r="M27" s="21"/>
      <c r="N27" s="21"/>
      <c r="O27" s="21"/>
      <c r="P27" s="21"/>
      <c r="Q27" s="21"/>
      <c r="R27" s="21"/>
      <c r="AA27" s="50" t="s">
        <v>66</v>
      </c>
      <c r="AB27" s="61">
        <f t="shared" si="2"/>
        <v>7200</v>
      </c>
      <c r="AC27" s="36">
        <v>600</v>
      </c>
      <c r="AD27" s="36"/>
      <c r="AE27" s="36"/>
      <c r="AF27" s="36"/>
      <c r="AG27" s="36"/>
    </row>
    <row r="28" spans="3:33">
      <c r="C28" s="26" t="s">
        <v>41</v>
      </c>
      <c r="D28" s="35">
        <v>0</v>
      </c>
      <c r="F28" s="65" t="s">
        <v>70</v>
      </c>
      <c r="G28" s="15">
        <f>SUM(G29:G37)</f>
        <v>51764.06</v>
      </c>
      <c r="H28" s="16">
        <f t="shared" si="0"/>
        <v>4313.6716666666662</v>
      </c>
      <c r="I28" s="21"/>
      <c r="M28" s="21"/>
      <c r="N28" s="21"/>
      <c r="O28" s="21"/>
      <c r="P28" s="21"/>
      <c r="Q28" s="21"/>
      <c r="R28" s="21"/>
      <c r="AA28" s="66" t="s">
        <v>68</v>
      </c>
      <c r="AB28" s="61">
        <f t="shared" si="2"/>
        <v>49200</v>
      </c>
      <c r="AC28" s="36">
        <v>4100</v>
      </c>
      <c r="AD28" s="36"/>
      <c r="AE28" s="36"/>
      <c r="AF28" s="36"/>
      <c r="AG28" s="36"/>
    </row>
    <row r="29" spans="3:33">
      <c r="C29" s="26" t="s">
        <v>43</v>
      </c>
      <c r="D29" s="35">
        <v>0</v>
      </c>
      <c r="F29" s="67" t="s">
        <v>71</v>
      </c>
      <c r="G29" s="49">
        <v>4429</v>
      </c>
      <c r="H29" s="20"/>
      <c r="I29" s="21"/>
      <c r="M29" s="21"/>
      <c r="N29" s="21"/>
      <c r="O29" s="21"/>
      <c r="P29" s="21"/>
      <c r="Q29" s="21"/>
      <c r="R29" s="21"/>
      <c r="AA29" s="50" t="s">
        <v>69</v>
      </c>
      <c r="AB29" s="61">
        <f t="shared" si="2"/>
        <v>18000</v>
      </c>
      <c r="AC29" s="36">
        <v>1500</v>
      </c>
      <c r="AD29" s="36"/>
      <c r="AE29" s="36"/>
      <c r="AF29" s="36"/>
      <c r="AG29" s="36"/>
    </row>
    <row r="30" spans="3:33">
      <c r="C30" s="26" t="s">
        <v>45</v>
      </c>
      <c r="D30" s="51">
        <v>12045</v>
      </c>
      <c r="F30" s="67" t="s">
        <v>72</v>
      </c>
      <c r="G30" s="49">
        <f>22195.48+1666.67+3333.33</f>
        <v>27195.480000000003</v>
      </c>
      <c r="H30" s="20"/>
      <c r="I30" s="21"/>
      <c r="M30" s="21"/>
      <c r="N30" s="21"/>
      <c r="O30" s="21"/>
      <c r="P30" s="21"/>
      <c r="Q30" s="21"/>
      <c r="R30" s="21"/>
      <c r="AA30" s="50" t="s">
        <v>73</v>
      </c>
      <c r="AB30" s="61">
        <f t="shared" si="2"/>
        <v>12000</v>
      </c>
      <c r="AC30" s="36">
        <v>1000</v>
      </c>
      <c r="AD30" s="36"/>
      <c r="AE30" s="36"/>
      <c r="AF30" s="36"/>
      <c r="AG30" s="36"/>
    </row>
    <row r="31" spans="3:33">
      <c r="C31" s="26" t="s">
        <v>47</v>
      </c>
      <c r="D31" s="35">
        <v>17000</v>
      </c>
      <c r="F31" s="67" t="s">
        <v>74</v>
      </c>
      <c r="G31" s="49">
        <v>108</v>
      </c>
      <c r="H31" s="20"/>
      <c r="I31" s="21"/>
      <c r="M31" s="21"/>
      <c r="N31" s="21"/>
      <c r="O31" s="21"/>
      <c r="P31" s="21"/>
      <c r="Q31" s="21"/>
      <c r="R31" s="21"/>
      <c r="AA31" s="68"/>
    </row>
    <row r="32" spans="3:33">
      <c r="C32" s="26" t="s">
        <v>50</v>
      </c>
      <c r="D32" s="35">
        <v>6484</v>
      </c>
      <c r="F32" s="69" t="s">
        <v>75</v>
      </c>
      <c r="G32" s="49">
        <v>420</v>
      </c>
      <c r="H32" s="20"/>
      <c r="I32" s="55"/>
      <c r="M32" s="55"/>
      <c r="N32" s="55"/>
      <c r="O32" s="55"/>
      <c r="P32" s="55"/>
      <c r="Q32" s="55"/>
      <c r="R32" s="55"/>
      <c r="AA32" s="28" t="s">
        <v>76</v>
      </c>
      <c r="AB32" s="29">
        <f>AB33+AB43+AB44+AB45+AB46+AB53+AB54+AB55+AB56+AB57</f>
        <v>0</v>
      </c>
      <c r="AC32" s="29">
        <f>AC33+AC43+AC44+AC45+AC46+AC53+AC54+AC55+AC56+AC57</f>
        <v>0</v>
      </c>
      <c r="AD32" s="30">
        <v>8717.26</v>
      </c>
      <c r="AE32" s="70">
        <f>AC32/AD32</f>
        <v>0</v>
      </c>
      <c r="AF32" s="32">
        <v>4.6500000000000004</v>
      </c>
      <c r="AG32" s="33">
        <f>T115</f>
        <v>0.48132699798024292</v>
      </c>
    </row>
    <row r="33" spans="1:33">
      <c r="C33" s="26" t="s">
        <v>52</v>
      </c>
      <c r="D33" s="35">
        <v>157254.44</v>
      </c>
      <c r="F33" s="67" t="s">
        <v>77</v>
      </c>
      <c r="G33" s="49">
        <v>10580</v>
      </c>
      <c r="H33" s="20"/>
      <c r="I33" s="21"/>
      <c r="M33" s="21"/>
      <c r="N33" s="21"/>
      <c r="O33" s="21"/>
      <c r="P33" s="21"/>
      <c r="Q33" s="21"/>
      <c r="R33" s="21"/>
      <c r="AA33" s="50"/>
      <c r="AB33" s="36"/>
      <c r="AC33" s="36"/>
      <c r="AD33" s="36"/>
      <c r="AE33" s="36"/>
      <c r="AF33" s="36"/>
      <c r="AG33" s="36"/>
    </row>
    <row r="34" spans="1:33">
      <c r="C34" s="26" t="s">
        <v>54</v>
      </c>
      <c r="D34" s="35">
        <v>5920</v>
      </c>
      <c r="F34" s="67" t="s">
        <v>78</v>
      </c>
      <c r="G34" s="49">
        <v>1000</v>
      </c>
      <c r="H34" s="20"/>
      <c r="I34" s="21"/>
      <c r="M34" s="21"/>
      <c r="N34" s="21"/>
      <c r="O34" s="21"/>
      <c r="P34" s="21"/>
      <c r="Q34" s="21"/>
      <c r="R34" s="21"/>
      <c r="AA34" s="50"/>
      <c r="AB34" s="36"/>
      <c r="AC34" s="36"/>
      <c r="AD34" s="36"/>
      <c r="AE34" s="36"/>
      <c r="AF34" s="36"/>
      <c r="AG34" s="36"/>
    </row>
    <row r="35" spans="1:33">
      <c r="C35" s="71" t="s">
        <v>79</v>
      </c>
      <c r="D35" s="72">
        <f>D21+D6+D20</f>
        <v>2118888.44</v>
      </c>
      <c r="F35" s="67" t="s">
        <v>80</v>
      </c>
      <c r="G35" s="49">
        <v>908.92</v>
      </c>
      <c r="H35" s="20"/>
      <c r="I35" s="21"/>
      <c r="M35" s="21"/>
      <c r="N35" s="21"/>
      <c r="O35" s="21"/>
      <c r="P35" s="21"/>
      <c r="Q35" s="21"/>
      <c r="R35" s="21"/>
      <c r="AA35" s="36"/>
      <c r="AB35" s="36"/>
      <c r="AC35" s="36"/>
      <c r="AD35" s="36"/>
      <c r="AE35" s="36"/>
      <c r="AF35" s="36"/>
      <c r="AG35" s="36"/>
    </row>
    <row r="36" spans="1:33">
      <c r="A36" s="133" t="s">
        <v>81</v>
      </c>
      <c r="B36" s="134"/>
      <c r="F36" s="67" t="s">
        <v>82</v>
      </c>
      <c r="G36" s="49">
        <v>756</v>
      </c>
      <c r="H36" s="20"/>
      <c r="I36" s="21"/>
      <c r="M36" s="21"/>
      <c r="N36" s="21"/>
      <c r="O36" s="21"/>
      <c r="P36" s="21"/>
      <c r="Q36" s="21"/>
      <c r="R36" s="21"/>
      <c r="AA36" s="36"/>
      <c r="AB36" s="36"/>
      <c r="AC36" s="36"/>
      <c r="AD36" s="36"/>
      <c r="AE36" s="36"/>
      <c r="AF36" s="36"/>
      <c r="AG36" s="36"/>
    </row>
    <row r="37" spans="1:33" ht="15.75" thickBot="1">
      <c r="A37" s="22" t="s">
        <v>21</v>
      </c>
      <c r="B37" s="23">
        <v>190722.68</v>
      </c>
      <c r="F37" s="73" t="s">
        <v>83</v>
      </c>
      <c r="G37" s="62">
        <v>6366.66</v>
      </c>
      <c r="H37" s="39"/>
      <c r="I37" s="12"/>
      <c r="M37" s="12"/>
      <c r="N37" s="12"/>
      <c r="O37" s="12"/>
      <c r="P37" s="12"/>
      <c r="Q37" s="12"/>
      <c r="R37" s="12"/>
      <c r="AA37" s="36"/>
      <c r="AB37" s="36"/>
      <c r="AC37" s="36"/>
      <c r="AD37" s="36"/>
      <c r="AE37" s="36"/>
      <c r="AF37" s="36"/>
      <c r="AG37" s="36"/>
    </row>
    <row r="38" spans="1:33">
      <c r="A38" s="22" t="s">
        <v>24</v>
      </c>
      <c r="B38" s="23">
        <v>153856.79</v>
      </c>
      <c r="F38" s="74" t="s">
        <v>76</v>
      </c>
      <c r="G38" s="75">
        <f>SUM(G39:G46)</f>
        <v>50350</v>
      </c>
      <c r="H38" s="76">
        <f>G38/12</f>
        <v>4195.833333333333</v>
      </c>
      <c r="I38" s="21"/>
      <c r="M38" s="21"/>
      <c r="N38" s="21"/>
      <c r="O38" s="21"/>
      <c r="P38" s="21"/>
      <c r="Q38" s="21"/>
      <c r="R38" s="21"/>
      <c r="AA38" s="36"/>
      <c r="AB38" s="36"/>
      <c r="AC38" s="36"/>
      <c r="AD38" s="36"/>
      <c r="AE38" s="36"/>
      <c r="AF38" s="36"/>
      <c r="AG38" s="36"/>
    </row>
    <row r="39" spans="1:33">
      <c r="A39" s="77" t="s">
        <v>84</v>
      </c>
      <c r="B39" s="78">
        <f>B38+B37</f>
        <v>344579.47</v>
      </c>
      <c r="C39" s="79"/>
      <c r="D39" s="80"/>
      <c r="F39" s="81" t="s">
        <v>85</v>
      </c>
      <c r="G39" s="49">
        <v>1375</v>
      </c>
      <c r="H39" s="20"/>
      <c r="I39" s="21"/>
      <c r="M39" s="21"/>
      <c r="N39" s="21"/>
      <c r="O39" s="21"/>
      <c r="P39" s="21"/>
      <c r="Q39" s="21"/>
      <c r="R39" s="21"/>
      <c r="AA39" s="36"/>
      <c r="AB39" s="36"/>
      <c r="AC39" s="36"/>
      <c r="AD39" s="36"/>
      <c r="AE39" s="36"/>
      <c r="AF39" s="36"/>
      <c r="AG39" s="36"/>
    </row>
    <row r="40" spans="1:33">
      <c r="B40" s="80"/>
      <c r="F40" s="81" t="s">
        <v>86</v>
      </c>
      <c r="G40" s="49">
        <v>14790</v>
      </c>
      <c r="H40" s="20"/>
      <c r="I40" s="21"/>
      <c r="M40" s="21"/>
      <c r="N40" s="21"/>
      <c r="O40" s="21"/>
      <c r="P40" s="21"/>
      <c r="Q40" s="21"/>
      <c r="R40" s="21"/>
      <c r="AA40" s="36"/>
      <c r="AB40" s="36"/>
      <c r="AC40" s="36"/>
      <c r="AD40" s="36"/>
      <c r="AE40" s="36"/>
      <c r="AF40" s="36"/>
      <c r="AG40" s="36"/>
    </row>
    <row r="41" spans="1:33">
      <c r="A41" s="135" t="s">
        <v>87</v>
      </c>
      <c r="B41" s="136"/>
      <c r="C41" s="136"/>
      <c r="D41" s="136"/>
      <c r="F41" s="82" t="s">
        <v>88</v>
      </c>
      <c r="G41" s="49">
        <v>21940</v>
      </c>
      <c r="H41" s="20"/>
      <c r="I41" s="21"/>
      <c r="M41" s="21"/>
      <c r="N41" s="21"/>
      <c r="O41" s="21"/>
      <c r="P41" s="21"/>
      <c r="Q41" s="21"/>
      <c r="R41" s="21"/>
      <c r="AA41" s="36"/>
      <c r="AB41" s="36"/>
      <c r="AC41" s="36"/>
      <c r="AD41" s="36"/>
      <c r="AE41" s="36"/>
      <c r="AF41" s="36"/>
      <c r="AG41" s="36"/>
    </row>
    <row r="42" spans="1:33">
      <c r="A42" s="68"/>
      <c r="B42" s="83"/>
      <c r="C42" s="84" t="s">
        <v>89</v>
      </c>
      <c r="D42" s="68"/>
      <c r="F42" s="67" t="s">
        <v>90</v>
      </c>
      <c r="G42" s="49">
        <v>1230</v>
      </c>
      <c r="H42" s="20"/>
      <c r="I42" s="21"/>
      <c r="M42" s="21"/>
      <c r="N42" s="21"/>
      <c r="O42" s="21"/>
      <c r="P42" s="21"/>
      <c r="Q42" s="21"/>
      <c r="R42" s="21"/>
      <c r="AA42" s="85"/>
    </row>
    <row r="43" spans="1:33">
      <c r="A43" s="68"/>
      <c r="B43" s="86"/>
      <c r="C43" s="87" t="s">
        <v>91</v>
      </c>
      <c r="D43" s="88">
        <v>277317.46000000002</v>
      </c>
      <c r="F43" s="81" t="s">
        <v>92</v>
      </c>
      <c r="G43" s="49">
        <v>9900</v>
      </c>
      <c r="H43" s="20"/>
      <c r="I43" s="21"/>
      <c r="M43" s="21"/>
      <c r="N43" s="21"/>
      <c r="O43" s="21"/>
      <c r="P43" s="21"/>
      <c r="Q43" s="21"/>
      <c r="R43" s="21"/>
      <c r="AA43" s="89" t="s">
        <v>93</v>
      </c>
      <c r="AB43" s="36"/>
      <c r="AC43" s="36"/>
      <c r="AD43" s="30">
        <v>8717.26</v>
      </c>
      <c r="AE43" s="90">
        <f>0.98+0.98*10/100</f>
        <v>1.0780000000000001</v>
      </c>
      <c r="AF43" s="91">
        <v>0.94</v>
      </c>
      <c r="AG43" s="90" t="e">
        <f>(G53+#REF!)/AD43/9</f>
        <v>#REF!</v>
      </c>
    </row>
    <row r="44" spans="1:33">
      <c r="A44" s="137" t="s">
        <v>94</v>
      </c>
      <c r="B44" s="137"/>
      <c r="C44" s="137"/>
      <c r="D44" s="68"/>
      <c r="F44" s="81" t="s">
        <v>95</v>
      </c>
      <c r="G44" s="49">
        <v>1115</v>
      </c>
      <c r="H44" s="20"/>
      <c r="I44" s="21"/>
      <c r="M44" s="21"/>
      <c r="N44" s="21"/>
      <c r="O44" s="21"/>
      <c r="P44" s="21"/>
      <c r="Q44" s="21"/>
      <c r="R44" s="21"/>
      <c r="AA44" s="92"/>
      <c r="AE44" s="93"/>
      <c r="AF44" s="93"/>
      <c r="AG44" s="93"/>
    </row>
    <row r="45" spans="1:33">
      <c r="A45" s="138" t="s">
        <v>96</v>
      </c>
      <c r="B45" s="138"/>
      <c r="C45" s="138"/>
      <c r="D45" s="50"/>
      <c r="F45" s="81"/>
      <c r="G45" s="49"/>
      <c r="H45" s="20"/>
      <c r="I45" s="21"/>
      <c r="M45" s="21"/>
      <c r="N45" s="21"/>
      <c r="O45" s="21"/>
      <c r="P45" s="21"/>
      <c r="Q45" s="21"/>
      <c r="R45" s="21"/>
      <c r="AA45" s="89" t="s">
        <v>97</v>
      </c>
      <c r="AB45" s="36"/>
      <c r="AC45" s="36"/>
      <c r="AD45" s="30">
        <v>8717.26</v>
      </c>
      <c r="AE45" s="90">
        <v>1.2</v>
      </c>
      <c r="AF45" s="90">
        <v>1.2</v>
      </c>
      <c r="AG45" s="90">
        <f>(G50+D47)/AD45/9</f>
        <v>0.49043825442602124</v>
      </c>
    </row>
    <row r="46" spans="1:33" ht="15.75" thickBot="1">
      <c r="A46" s="120" t="s">
        <v>98</v>
      </c>
      <c r="B46" s="139"/>
      <c r="C46" s="139"/>
      <c r="D46" s="94">
        <v>82512.42</v>
      </c>
      <c r="F46" s="95"/>
      <c r="G46" s="49"/>
      <c r="H46" s="20"/>
      <c r="I46" s="21"/>
      <c r="M46" s="21"/>
      <c r="N46" s="21"/>
      <c r="O46" s="21"/>
      <c r="P46" s="21"/>
      <c r="Q46" s="21"/>
      <c r="R46" s="21"/>
      <c r="AA46" s="92"/>
      <c r="AE46" s="93"/>
      <c r="AF46" s="93"/>
      <c r="AG46" s="93"/>
    </row>
    <row r="47" spans="1:33">
      <c r="A47" s="120" t="s">
        <v>99</v>
      </c>
      <c r="B47" s="120"/>
      <c r="C47" s="120"/>
      <c r="D47" s="96">
        <v>2703.75</v>
      </c>
      <c r="F47" s="74" t="s">
        <v>100</v>
      </c>
      <c r="G47" s="75">
        <f>G48+G49+G50+G51</f>
        <v>1085873.75</v>
      </c>
      <c r="H47" s="76">
        <f t="shared" ref="H47:H54" si="3">G47/12</f>
        <v>90489.479166666672</v>
      </c>
      <c r="I47" s="21"/>
      <c r="M47" s="21"/>
      <c r="N47" s="21"/>
      <c r="O47" s="21"/>
      <c r="P47" s="21"/>
      <c r="Q47" s="21"/>
      <c r="R47" s="21"/>
      <c r="AA47" s="89" t="s">
        <v>101</v>
      </c>
      <c r="AB47" s="36"/>
      <c r="AC47" s="36"/>
      <c r="AD47" s="97" t="s">
        <v>102</v>
      </c>
      <c r="AE47" s="91">
        <v>26</v>
      </c>
      <c r="AF47" s="91">
        <v>26</v>
      </c>
      <c r="AG47" s="90">
        <v>20</v>
      </c>
    </row>
    <row r="48" spans="1:33">
      <c r="A48" s="120" t="s">
        <v>103</v>
      </c>
      <c r="B48" s="120"/>
      <c r="C48" s="120"/>
      <c r="D48" s="96">
        <v>7483.53</v>
      </c>
      <c r="F48" s="48" t="s">
        <v>104</v>
      </c>
      <c r="G48" s="49">
        <v>917500</v>
      </c>
      <c r="H48" s="20">
        <f t="shared" si="3"/>
        <v>76458.333333333328</v>
      </c>
      <c r="I48" s="21"/>
      <c r="M48" s="21"/>
      <c r="N48" s="21"/>
      <c r="O48" s="21"/>
      <c r="P48" s="21"/>
      <c r="Q48" s="21"/>
      <c r="R48" s="21"/>
      <c r="AA48" s="92"/>
      <c r="AD48" s="98"/>
    </row>
    <row r="49" spans="1:33">
      <c r="A49" s="120" t="s">
        <v>105</v>
      </c>
      <c r="B49" s="120"/>
      <c r="C49" s="120"/>
      <c r="D49" s="96">
        <v>2730</v>
      </c>
      <c r="F49" s="48" t="s">
        <v>106</v>
      </c>
      <c r="G49" s="49">
        <v>84000</v>
      </c>
      <c r="H49" s="20">
        <f t="shared" si="3"/>
        <v>7000</v>
      </c>
      <c r="I49" s="12"/>
      <c r="M49" s="12"/>
      <c r="N49" s="12"/>
      <c r="O49" s="12"/>
      <c r="P49" s="12"/>
      <c r="Q49" s="12"/>
      <c r="R49" s="12"/>
      <c r="AA49" s="142" t="s">
        <v>107</v>
      </c>
      <c r="AB49" s="140"/>
      <c r="AC49" s="140"/>
      <c r="AD49" s="141" t="s">
        <v>102</v>
      </c>
      <c r="AE49" s="148" t="e">
        <f>AG49+AG49*10/100</f>
        <v>#REF!</v>
      </c>
      <c r="AF49" s="140">
        <v>17.87</v>
      </c>
      <c r="AG49" s="149" t="e">
        <f>(G51+#REF!-41357.02)/9/127</f>
        <v>#REF!</v>
      </c>
    </row>
    <row r="50" spans="1:33">
      <c r="A50" s="120" t="s">
        <v>72</v>
      </c>
      <c r="B50" s="120"/>
      <c r="C50" s="120"/>
      <c r="D50" s="96">
        <v>5548.87</v>
      </c>
      <c r="F50" s="48" t="s">
        <v>99</v>
      </c>
      <c r="G50" s="49">
        <v>35773.75</v>
      </c>
      <c r="H50" s="20">
        <f t="shared" si="3"/>
        <v>2981.1458333333335</v>
      </c>
      <c r="I50" s="21"/>
      <c r="M50" s="21"/>
      <c r="N50" s="21"/>
      <c r="O50" s="21"/>
      <c r="P50" s="21"/>
      <c r="Q50" s="21"/>
      <c r="R50" s="21"/>
      <c r="AA50" s="142"/>
      <c r="AB50" s="140"/>
      <c r="AC50" s="140"/>
      <c r="AD50" s="141"/>
      <c r="AE50" s="148"/>
      <c r="AF50" s="140"/>
      <c r="AG50" s="149"/>
    </row>
    <row r="51" spans="1:33" ht="15.75" thickBot="1">
      <c r="A51" s="120" t="s">
        <v>108</v>
      </c>
      <c r="B51" s="120"/>
      <c r="C51" s="120"/>
      <c r="D51" s="96">
        <v>11266.02</v>
      </c>
      <c r="F51" s="52" t="s">
        <v>109</v>
      </c>
      <c r="G51" s="53">
        <v>48600</v>
      </c>
      <c r="H51" s="54">
        <f t="shared" si="3"/>
        <v>4050</v>
      </c>
      <c r="I51" s="21"/>
      <c r="M51" s="21"/>
      <c r="N51" s="21"/>
      <c r="O51" s="21"/>
      <c r="P51" s="21"/>
      <c r="Q51" s="21"/>
      <c r="R51" s="21"/>
      <c r="AA51" s="85"/>
      <c r="AD51" s="98"/>
      <c r="AF51" s="99"/>
    </row>
    <row r="52" spans="1:33" ht="15.75" thickBot="1">
      <c r="A52" s="143" t="s">
        <v>110</v>
      </c>
      <c r="B52" s="144"/>
      <c r="C52" s="145"/>
      <c r="D52" s="100">
        <f>SUM(D46:D51)</f>
        <v>112244.59</v>
      </c>
      <c r="F52" s="101" t="s">
        <v>101</v>
      </c>
      <c r="G52" s="102">
        <f>22110+22000</f>
        <v>44110</v>
      </c>
      <c r="H52" s="103">
        <f t="shared" si="3"/>
        <v>3675.8333333333335</v>
      </c>
      <c r="I52" s="21"/>
      <c r="M52" s="21"/>
      <c r="N52" s="21"/>
      <c r="O52" s="21"/>
      <c r="P52" s="21"/>
      <c r="Q52" s="21"/>
      <c r="R52" s="21"/>
      <c r="AA52" s="146" t="s">
        <v>111</v>
      </c>
      <c r="AB52" s="140"/>
      <c r="AC52" s="140"/>
      <c r="AD52" s="141" t="s">
        <v>102</v>
      </c>
      <c r="AE52" s="148">
        <f>AG52+AG52*10/100</f>
        <v>223.46456692913387</v>
      </c>
      <c r="AF52" s="140">
        <v>200</v>
      </c>
      <c r="AG52" s="148">
        <f>(24000+1350+450)/127</f>
        <v>203.14960629921259</v>
      </c>
    </row>
    <row r="53" spans="1:33" ht="15.75" thickBot="1">
      <c r="F53" s="104" t="s">
        <v>112</v>
      </c>
      <c r="G53" s="105">
        <f>91115.81+16500</f>
        <v>107615.81</v>
      </c>
      <c r="H53" s="106">
        <f t="shared" si="3"/>
        <v>8967.9841666666671</v>
      </c>
      <c r="I53" s="21"/>
      <c r="M53" s="21"/>
      <c r="N53" s="21"/>
      <c r="O53" s="21"/>
      <c r="P53" s="21"/>
      <c r="Q53" s="21"/>
      <c r="R53" s="21"/>
      <c r="AA53" s="147"/>
      <c r="AB53" s="140"/>
      <c r="AC53" s="140"/>
      <c r="AD53" s="141"/>
      <c r="AE53" s="148"/>
      <c r="AF53" s="140"/>
      <c r="AG53" s="148"/>
    </row>
    <row r="54" spans="1:33" ht="15.75" thickBot="1">
      <c r="C54" s="107" t="s">
        <v>113</v>
      </c>
      <c r="D54" s="108">
        <f>B39+D43-D52</f>
        <v>509652.33999999997</v>
      </c>
      <c r="F54" s="71" t="s">
        <v>114</v>
      </c>
      <c r="G54" s="109">
        <f>G53+G52+G47+G3+G38</f>
        <v>1774308.97</v>
      </c>
      <c r="H54" s="46">
        <f t="shared" si="3"/>
        <v>147859.08083333334</v>
      </c>
      <c r="I54" s="21"/>
      <c r="M54" s="21"/>
      <c r="N54" s="21"/>
      <c r="O54" s="21"/>
      <c r="P54" s="21"/>
      <c r="Q54" s="21"/>
      <c r="R54" s="21"/>
    </row>
    <row r="55" spans="1:33">
      <c r="G55" s="80"/>
      <c r="H55" s="110"/>
      <c r="I55" s="21"/>
      <c r="M55" s="21"/>
      <c r="N55" s="21"/>
      <c r="O55" s="21"/>
      <c r="P55" s="21"/>
      <c r="Q55" s="21"/>
      <c r="R55" s="21"/>
    </row>
    <row r="56" spans="1:33">
      <c r="H56" s="110"/>
      <c r="I56" s="21"/>
      <c r="M56" s="21"/>
      <c r="N56" s="21"/>
      <c r="O56" s="21"/>
      <c r="P56" s="21"/>
      <c r="Q56" s="21"/>
      <c r="R56" s="21"/>
    </row>
    <row r="57" spans="1:33">
      <c r="H57" s="110"/>
      <c r="I57" s="21"/>
      <c r="M57" s="21"/>
      <c r="N57" s="21"/>
      <c r="O57" s="21"/>
      <c r="P57" s="21"/>
      <c r="Q57" s="21"/>
      <c r="R57" s="21"/>
    </row>
    <row r="58" spans="1:33">
      <c r="H58" s="110"/>
      <c r="I58" s="21"/>
      <c r="M58" s="21"/>
      <c r="N58" s="21"/>
      <c r="O58" s="21"/>
      <c r="P58" s="21"/>
      <c r="Q58" s="21"/>
      <c r="R58" s="21"/>
    </row>
    <row r="59" spans="1:33">
      <c r="I59" s="21"/>
      <c r="M59" s="21"/>
      <c r="N59" s="21"/>
      <c r="O59" s="21"/>
      <c r="P59" s="21"/>
      <c r="Q59" s="21"/>
      <c r="R59" s="21"/>
    </row>
    <row r="60" spans="1:33">
      <c r="I60" s="12"/>
      <c r="M60" s="12"/>
      <c r="N60" s="12"/>
      <c r="O60" s="12"/>
      <c r="P60" s="12"/>
      <c r="Q60" s="12"/>
      <c r="R60" s="12"/>
    </row>
    <row r="61" spans="1:33">
      <c r="I61" s="21"/>
      <c r="M61" s="21"/>
      <c r="N61" s="21"/>
      <c r="O61" s="21"/>
      <c r="P61" s="21"/>
      <c r="Q61" s="21"/>
      <c r="R61" s="21"/>
    </row>
    <row r="62" spans="1:33">
      <c r="I62" s="21"/>
      <c r="M62" s="21"/>
      <c r="N62" s="21"/>
      <c r="O62" s="21"/>
      <c r="P62" s="21"/>
      <c r="Q62" s="21"/>
      <c r="R62" s="21"/>
    </row>
    <row r="63" spans="1:33">
      <c r="I63" s="21"/>
      <c r="M63" s="21"/>
      <c r="N63" s="21"/>
      <c r="O63" s="21"/>
      <c r="P63" s="21"/>
      <c r="Q63" s="21"/>
      <c r="R63" s="21"/>
    </row>
    <row r="64" spans="1:33">
      <c r="I64" s="21"/>
      <c r="M64" s="21"/>
      <c r="N64" s="21"/>
      <c r="O64" s="21"/>
      <c r="P64" s="21"/>
      <c r="Q64" s="21"/>
      <c r="R64" s="21"/>
    </row>
    <row r="65" spans="9:18">
      <c r="I65" s="21"/>
      <c r="M65" s="21"/>
      <c r="N65" s="21"/>
      <c r="O65" s="21"/>
      <c r="P65" s="21"/>
      <c r="Q65" s="21"/>
      <c r="R65" s="21"/>
    </row>
    <row r="66" spans="9:18">
      <c r="I66" s="21"/>
      <c r="M66" s="21"/>
      <c r="N66" s="21"/>
      <c r="O66" s="21"/>
      <c r="P66" s="21"/>
      <c r="Q66" s="21"/>
      <c r="R66" s="21"/>
    </row>
    <row r="67" spans="9:18">
      <c r="I67" s="21"/>
      <c r="M67" s="21"/>
      <c r="N67" s="21"/>
      <c r="O67" s="21"/>
      <c r="P67" s="21"/>
      <c r="Q67" s="21"/>
      <c r="R67" s="21"/>
    </row>
    <row r="68" spans="9:18">
      <c r="I68" s="21"/>
      <c r="M68" s="21"/>
      <c r="N68" s="21"/>
      <c r="O68" s="21"/>
      <c r="P68" s="21"/>
      <c r="Q68" s="21"/>
      <c r="R68" s="21"/>
    </row>
    <row r="69" spans="9:18">
      <c r="I69" s="21"/>
      <c r="M69" s="21"/>
      <c r="N69" s="21"/>
      <c r="O69" s="21"/>
      <c r="P69" s="21"/>
      <c r="Q69" s="21"/>
      <c r="R69" s="21"/>
    </row>
    <row r="70" spans="9:18">
      <c r="I70" s="21"/>
      <c r="M70" s="21"/>
      <c r="N70" s="21"/>
      <c r="O70" s="21"/>
      <c r="P70" s="21"/>
      <c r="Q70" s="21"/>
      <c r="R70" s="21"/>
    </row>
    <row r="71" spans="9:18">
      <c r="I71" s="12"/>
      <c r="M71" s="12"/>
      <c r="N71" s="12"/>
      <c r="O71" s="12"/>
      <c r="P71" s="12"/>
      <c r="Q71" s="12"/>
      <c r="R71" s="12"/>
    </row>
    <row r="72" spans="9:18">
      <c r="I72" s="21"/>
      <c r="M72" s="21"/>
      <c r="N72" s="21"/>
      <c r="O72" s="21"/>
      <c r="P72" s="21"/>
      <c r="Q72" s="21"/>
      <c r="R72" s="21"/>
    </row>
    <row r="73" spans="9:18">
      <c r="I73" s="21"/>
      <c r="M73" s="21"/>
      <c r="N73" s="21"/>
      <c r="O73" s="21"/>
      <c r="P73" s="21"/>
      <c r="Q73" s="21"/>
      <c r="R73" s="21"/>
    </row>
    <row r="74" spans="9:18">
      <c r="I74" s="21"/>
      <c r="M74" s="21"/>
      <c r="N74" s="21"/>
      <c r="O74" s="21"/>
      <c r="P74" s="21"/>
      <c r="Q74" s="21"/>
      <c r="R74" s="21"/>
    </row>
    <row r="75" spans="9:18">
      <c r="I75" s="21"/>
      <c r="M75" s="21"/>
      <c r="N75" s="21"/>
      <c r="O75" s="21"/>
      <c r="P75" s="21"/>
      <c r="Q75" s="21"/>
      <c r="R75" s="21"/>
    </row>
    <row r="76" spans="9:18">
      <c r="I76" s="55"/>
      <c r="M76" s="55"/>
      <c r="N76" s="55"/>
      <c r="O76" s="55"/>
      <c r="P76" s="55"/>
      <c r="Q76" s="55"/>
      <c r="R76" s="55"/>
    </row>
    <row r="77" spans="9:18">
      <c r="I77" s="55"/>
      <c r="M77" s="55"/>
      <c r="N77" s="55"/>
      <c r="O77" s="55"/>
      <c r="P77" s="55"/>
      <c r="Q77" s="55"/>
      <c r="R77" s="55"/>
    </row>
    <row r="78" spans="9:18">
      <c r="I78" s="21"/>
      <c r="M78" s="21"/>
      <c r="N78" s="21"/>
      <c r="O78" s="21"/>
      <c r="P78" s="21"/>
      <c r="Q78" s="21"/>
      <c r="R78" s="21"/>
    </row>
    <row r="79" spans="9:18">
      <c r="I79" s="21"/>
      <c r="M79" s="21"/>
      <c r="N79" s="21"/>
      <c r="O79" s="21"/>
      <c r="P79" s="21"/>
      <c r="Q79" s="21"/>
      <c r="R79" s="21"/>
    </row>
    <row r="80" spans="9:18">
      <c r="I80" s="21"/>
      <c r="M80" s="21"/>
      <c r="N80" s="21"/>
      <c r="O80" s="21"/>
      <c r="P80" s="21"/>
      <c r="Q80" s="21"/>
      <c r="R80" s="21"/>
    </row>
    <row r="81" spans="9:18">
      <c r="I81" s="21"/>
      <c r="M81" s="21"/>
      <c r="N81" s="21"/>
      <c r="O81" s="21"/>
      <c r="P81" s="21"/>
      <c r="Q81" s="21"/>
      <c r="R81" s="21"/>
    </row>
    <row r="82" spans="9:18">
      <c r="I82" s="12"/>
      <c r="M82" s="12"/>
      <c r="N82" s="12"/>
      <c r="O82" s="12"/>
      <c r="P82" s="12"/>
      <c r="Q82" s="12"/>
      <c r="R82" s="12"/>
    </row>
    <row r="83" spans="9:18">
      <c r="I83" s="12"/>
      <c r="M83" s="12"/>
      <c r="N83" s="12"/>
      <c r="O83" s="12"/>
      <c r="P83" s="12"/>
      <c r="Q83" s="12"/>
      <c r="R83" s="12"/>
    </row>
    <row r="84" spans="9:18">
      <c r="I84" s="21"/>
      <c r="M84" s="21"/>
      <c r="N84" s="21"/>
      <c r="O84" s="21"/>
      <c r="P84" s="21"/>
      <c r="Q84" s="21"/>
      <c r="R84" s="21"/>
    </row>
    <row r="85" spans="9:18">
      <c r="I85" s="21"/>
      <c r="M85" s="21"/>
      <c r="N85" s="21"/>
      <c r="O85" s="21"/>
      <c r="P85" s="21"/>
      <c r="Q85" s="21"/>
      <c r="R85" s="21"/>
    </row>
    <row r="86" spans="9:18">
      <c r="I86" s="21"/>
      <c r="M86" s="21"/>
      <c r="N86" s="21"/>
      <c r="O86" s="21"/>
      <c r="P86" s="21"/>
      <c r="Q86" s="21"/>
      <c r="R86" s="21"/>
    </row>
    <row r="87" spans="9:18">
      <c r="I87" s="12"/>
      <c r="M87" s="12"/>
      <c r="N87" s="12"/>
      <c r="O87" s="12"/>
      <c r="P87" s="12"/>
      <c r="Q87" s="12"/>
      <c r="R87" s="12"/>
    </row>
    <row r="88" spans="9:18">
      <c r="I88" s="12"/>
      <c r="M88" s="12"/>
      <c r="N88" s="12"/>
      <c r="O88" s="12"/>
      <c r="P88" s="12"/>
      <c r="Q88" s="12"/>
      <c r="R88" s="12"/>
    </row>
    <row r="89" spans="9:18">
      <c r="I89" s="12"/>
      <c r="M89" s="12"/>
      <c r="N89" s="12"/>
      <c r="O89" s="12"/>
      <c r="P89" s="12"/>
      <c r="Q89" s="12"/>
      <c r="R89" s="12"/>
    </row>
    <row r="90" spans="9:18">
      <c r="I90" s="21"/>
      <c r="M90" s="21"/>
      <c r="N90" s="21"/>
      <c r="O90" s="21"/>
      <c r="P90" s="21"/>
      <c r="Q90" s="21"/>
      <c r="R90" s="21"/>
    </row>
    <row r="91" spans="9:18">
      <c r="I91" s="21"/>
      <c r="M91" s="21"/>
      <c r="N91" s="21"/>
      <c r="O91" s="21"/>
      <c r="P91" s="21"/>
      <c r="Q91" s="21"/>
      <c r="R91" s="21"/>
    </row>
    <row r="92" spans="9:18">
      <c r="I92" s="21"/>
      <c r="M92" s="21"/>
      <c r="N92" s="21"/>
      <c r="O92" s="21"/>
      <c r="P92" s="21"/>
      <c r="Q92" s="21"/>
      <c r="R92" s="21"/>
    </row>
    <row r="93" spans="9:18">
      <c r="I93" s="21"/>
      <c r="M93" s="21"/>
      <c r="N93" s="21"/>
      <c r="O93" s="21"/>
      <c r="P93" s="21"/>
      <c r="Q93" s="21"/>
      <c r="R93" s="21"/>
    </row>
    <row r="94" spans="9:18">
      <c r="I94" s="21"/>
      <c r="M94" s="21"/>
      <c r="N94" s="21"/>
      <c r="O94" s="21"/>
      <c r="P94" s="21"/>
      <c r="Q94" s="21"/>
      <c r="R94" s="21"/>
    </row>
    <row r="95" spans="9:18">
      <c r="I95" s="111"/>
      <c r="M95" s="111"/>
      <c r="N95" s="111"/>
      <c r="O95" s="111"/>
      <c r="P95" s="111"/>
      <c r="Q95" s="111"/>
      <c r="R95" s="111"/>
    </row>
    <row r="96" spans="9:18">
      <c r="I96" s="111"/>
      <c r="M96" s="111"/>
      <c r="N96" s="111"/>
      <c r="O96" s="111"/>
      <c r="P96" s="111"/>
      <c r="Q96" s="111"/>
      <c r="R96" s="111"/>
    </row>
    <row r="97" spans="9:18">
      <c r="I97" s="12"/>
      <c r="M97" s="12"/>
      <c r="N97" s="12"/>
      <c r="O97" s="12"/>
      <c r="P97" s="12"/>
      <c r="Q97" s="12"/>
      <c r="R97" s="12"/>
    </row>
    <row r="98" spans="9:18">
      <c r="I98" s="21"/>
      <c r="M98" s="21"/>
      <c r="N98" s="21"/>
      <c r="O98" s="21"/>
      <c r="P98" s="21"/>
      <c r="Q98" s="21"/>
      <c r="R98" s="21"/>
    </row>
    <row r="99" spans="9:18">
      <c r="I99" s="21"/>
      <c r="M99" s="21"/>
      <c r="N99" s="21"/>
      <c r="O99" s="21"/>
      <c r="P99" s="21"/>
      <c r="Q99" s="21"/>
      <c r="R99" s="21"/>
    </row>
    <row r="100" spans="9:18">
      <c r="I100" s="21"/>
      <c r="M100" s="21"/>
      <c r="N100" s="21"/>
      <c r="O100" s="21"/>
      <c r="P100" s="21"/>
      <c r="Q100" s="21"/>
      <c r="R100" s="21"/>
    </row>
    <row r="101" spans="9:18">
      <c r="I101" s="12"/>
      <c r="M101" s="12"/>
      <c r="N101" s="12"/>
      <c r="O101" s="12"/>
      <c r="P101" s="12"/>
      <c r="Q101" s="12"/>
      <c r="R101" s="12"/>
    </row>
    <row r="102" spans="9:18">
      <c r="I102" s="12"/>
      <c r="M102" s="12"/>
      <c r="N102" s="12"/>
      <c r="O102" s="12"/>
      <c r="P102" s="12"/>
      <c r="Q102" s="12"/>
      <c r="R102" s="12"/>
    </row>
    <row r="103" spans="9:18">
      <c r="I103" s="12"/>
      <c r="M103" s="12"/>
      <c r="N103" s="12"/>
      <c r="O103" s="12"/>
      <c r="P103" s="12"/>
      <c r="Q103" s="12"/>
      <c r="R103" s="12"/>
    </row>
    <row r="104" spans="9:18">
      <c r="I104" s="21"/>
      <c r="M104" s="21"/>
      <c r="N104" s="21"/>
      <c r="O104" s="21"/>
      <c r="P104" s="21"/>
      <c r="Q104" s="21"/>
      <c r="R104" s="21"/>
    </row>
    <row r="105" spans="9:18">
      <c r="I105" s="21"/>
      <c r="M105" s="21"/>
      <c r="N105" s="21"/>
      <c r="O105" s="21"/>
      <c r="P105" s="21"/>
      <c r="Q105" s="21"/>
      <c r="R105" s="21"/>
    </row>
    <row r="106" spans="9:18">
      <c r="I106" s="21"/>
      <c r="M106" s="21"/>
      <c r="N106" s="21"/>
      <c r="O106" s="21"/>
      <c r="P106" s="21"/>
      <c r="Q106" s="21"/>
      <c r="R106" s="21"/>
    </row>
    <row r="107" spans="9:18">
      <c r="I107" s="12"/>
      <c r="M107" s="12"/>
      <c r="N107" s="12"/>
      <c r="O107" s="12"/>
      <c r="P107" s="12"/>
      <c r="Q107" s="12"/>
      <c r="R107" s="12"/>
    </row>
    <row r="108" spans="9:18">
      <c r="I108" s="21"/>
      <c r="M108" s="21"/>
      <c r="N108" s="21"/>
      <c r="O108" s="21"/>
      <c r="P108" s="21"/>
      <c r="Q108" s="21"/>
      <c r="R108" s="21"/>
    </row>
    <row r="109" spans="9:18">
      <c r="I109" s="21"/>
      <c r="M109" s="21"/>
      <c r="N109" s="21"/>
      <c r="O109" s="21"/>
      <c r="P109" s="21"/>
      <c r="Q109" s="21"/>
      <c r="R109" s="21"/>
    </row>
    <row r="110" spans="9:18">
      <c r="I110" s="21"/>
      <c r="M110" s="21"/>
      <c r="N110" s="21"/>
      <c r="O110" s="21"/>
      <c r="P110" s="21"/>
      <c r="Q110" s="21"/>
      <c r="R110" s="21"/>
    </row>
    <row r="111" spans="9:18">
      <c r="I111" s="21"/>
      <c r="M111" s="21"/>
      <c r="N111" s="21"/>
      <c r="O111" s="21"/>
      <c r="P111" s="21"/>
      <c r="Q111" s="21"/>
      <c r="R111" s="21"/>
    </row>
    <row r="112" spans="9:18">
      <c r="I112" s="21"/>
      <c r="M112" s="21"/>
      <c r="N112" s="21"/>
      <c r="O112" s="21"/>
      <c r="P112" s="21"/>
      <c r="Q112" s="21"/>
      <c r="R112" s="21"/>
    </row>
    <row r="113" spans="9:22">
      <c r="I113" s="21"/>
      <c r="M113" s="21"/>
      <c r="N113" s="21"/>
      <c r="O113" s="21"/>
      <c r="P113" s="21"/>
      <c r="Q113" s="21"/>
      <c r="R113" s="21"/>
    </row>
    <row r="114" spans="9:22">
      <c r="I114" s="21"/>
      <c r="M114" s="21"/>
      <c r="N114" s="21"/>
      <c r="O114" s="21"/>
      <c r="P114" s="21"/>
      <c r="Q114" s="21"/>
      <c r="R114" s="21"/>
    </row>
    <row r="115" spans="9:22">
      <c r="I115" s="6"/>
      <c r="M115" s="6"/>
      <c r="N115" s="6"/>
      <c r="O115" s="6"/>
      <c r="P115" s="6"/>
      <c r="Q115" s="6"/>
      <c r="R115" s="6"/>
      <c r="S115">
        <f>G38/12</f>
        <v>4195.833333333333</v>
      </c>
      <c r="T115" s="112">
        <f>S115/8717.22</f>
        <v>0.48132699798024292</v>
      </c>
      <c r="U115">
        <v>4.6500000000000004</v>
      </c>
      <c r="V115" s="1">
        <f>T115-U115*8717.22*12+G38</f>
        <v>-436070.39467300195</v>
      </c>
    </row>
    <row r="116" spans="9:22">
      <c r="I116" s="21"/>
      <c r="M116" s="21"/>
      <c r="N116" s="21"/>
      <c r="O116" s="21"/>
      <c r="P116" s="21"/>
      <c r="Q116" s="21"/>
      <c r="R116" s="21"/>
    </row>
    <row r="117" spans="9:22">
      <c r="I117" s="21"/>
      <c r="M117" s="21"/>
      <c r="N117" s="21"/>
      <c r="O117" s="21"/>
      <c r="P117" s="21"/>
      <c r="Q117" s="21"/>
      <c r="R117" s="21"/>
    </row>
    <row r="118" spans="9:22">
      <c r="I118" s="21"/>
      <c r="M118" s="21"/>
      <c r="N118" s="21"/>
      <c r="O118" s="21"/>
      <c r="P118" s="21"/>
      <c r="Q118" s="21"/>
      <c r="R118" s="21"/>
    </row>
    <row r="119" spans="9:22">
      <c r="I119" s="21"/>
      <c r="M119" s="21"/>
      <c r="N119" s="21"/>
      <c r="O119" s="21"/>
      <c r="P119" s="21"/>
      <c r="Q119" s="21"/>
      <c r="R119" s="21"/>
    </row>
    <row r="120" spans="9:22">
      <c r="I120" s="21"/>
      <c r="M120" s="21"/>
      <c r="N120" s="21"/>
      <c r="O120" s="21"/>
      <c r="P120" s="21"/>
      <c r="Q120" s="21"/>
      <c r="R120" s="21"/>
    </row>
    <row r="121" spans="9:22">
      <c r="I121" s="21"/>
      <c r="M121" s="21"/>
      <c r="N121" s="21"/>
      <c r="O121" s="21"/>
      <c r="P121" s="21"/>
      <c r="Q121" s="21"/>
      <c r="R121" s="21"/>
    </row>
    <row r="122" spans="9:22">
      <c r="I122" s="21"/>
      <c r="M122" s="21"/>
      <c r="N122" s="21"/>
      <c r="O122" s="21"/>
      <c r="P122" s="21"/>
      <c r="Q122" s="21"/>
      <c r="R122" s="21"/>
    </row>
    <row r="123" spans="9:22">
      <c r="I123" s="21"/>
      <c r="M123" s="21"/>
      <c r="N123" s="21"/>
      <c r="O123" s="21"/>
      <c r="P123" s="21"/>
      <c r="Q123" s="21"/>
      <c r="R123" s="21"/>
    </row>
    <row r="124" spans="9:22">
      <c r="I124" s="21"/>
      <c r="M124" s="21"/>
      <c r="N124" s="21"/>
      <c r="O124" s="21"/>
      <c r="P124" s="21"/>
      <c r="Q124" s="21"/>
      <c r="R124" s="21"/>
    </row>
    <row r="125" spans="9:22">
      <c r="I125" s="21"/>
      <c r="M125" s="21"/>
      <c r="N125" s="21"/>
      <c r="O125" s="21"/>
      <c r="P125" s="21"/>
      <c r="Q125" s="21"/>
      <c r="R125" s="21"/>
    </row>
    <row r="126" spans="9:22">
      <c r="I126" s="6"/>
      <c r="M126" s="6"/>
      <c r="N126" s="6"/>
      <c r="O126" s="6"/>
      <c r="P126" s="6"/>
      <c r="Q126" s="6"/>
      <c r="R126" s="6"/>
    </row>
    <row r="127" spans="9:22">
      <c r="I127" s="21"/>
      <c r="M127" s="21"/>
      <c r="N127" s="21"/>
      <c r="O127" s="21"/>
      <c r="P127" s="21"/>
      <c r="Q127" s="21"/>
      <c r="R127" s="21"/>
    </row>
    <row r="128" spans="9:22">
      <c r="I128" s="21"/>
      <c r="M128" s="21"/>
      <c r="N128" s="21"/>
      <c r="O128" s="21"/>
      <c r="P128" s="21"/>
      <c r="Q128" s="21"/>
      <c r="R128" s="21"/>
    </row>
    <row r="129" spans="9:18">
      <c r="I129" s="21"/>
      <c r="M129" s="21"/>
      <c r="N129" s="21"/>
      <c r="O129" s="21"/>
      <c r="P129" s="21"/>
      <c r="Q129" s="21"/>
      <c r="R129" s="21"/>
    </row>
    <row r="130" spans="9:18">
      <c r="I130" s="21"/>
      <c r="M130" s="21"/>
      <c r="N130" s="21"/>
      <c r="O130" s="21"/>
      <c r="P130" s="21"/>
      <c r="Q130" s="21"/>
      <c r="R130" s="21"/>
    </row>
    <row r="131" spans="9:18">
      <c r="I131" s="6"/>
      <c r="M131" s="6"/>
      <c r="N131" s="6"/>
      <c r="O131" s="6"/>
      <c r="P131" s="6"/>
      <c r="Q131" s="6"/>
      <c r="R131" s="6"/>
    </row>
    <row r="132" spans="9:18">
      <c r="I132" s="21"/>
      <c r="M132" s="21"/>
      <c r="N132" s="21"/>
      <c r="O132" s="21"/>
      <c r="P132" s="21"/>
      <c r="Q132" s="21"/>
      <c r="R132" s="21"/>
    </row>
    <row r="133" spans="9:18">
      <c r="I133" s="21"/>
      <c r="M133" s="21"/>
      <c r="N133" s="21"/>
      <c r="O133" s="21"/>
      <c r="P133" s="21"/>
      <c r="Q133" s="21"/>
      <c r="R133" s="21"/>
    </row>
    <row r="134" spans="9:18">
      <c r="I134" s="21"/>
      <c r="M134" s="21"/>
      <c r="N134" s="21"/>
      <c r="O134" s="21"/>
      <c r="P134" s="21"/>
      <c r="Q134" s="21"/>
      <c r="R134" s="21"/>
    </row>
    <row r="135" spans="9:18">
      <c r="I135" s="6"/>
      <c r="M135" s="6"/>
      <c r="N135" s="6"/>
      <c r="O135" s="6"/>
      <c r="P135" s="6"/>
      <c r="Q135" s="6"/>
      <c r="R135" s="6"/>
    </row>
    <row r="136" spans="9:18">
      <c r="I136" s="21"/>
      <c r="M136" s="21"/>
      <c r="N136" s="21"/>
      <c r="O136" s="21"/>
      <c r="P136" s="21"/>
      <c r="Q136" s="21"/>
      <c r="R136" s="21"/>
    </row>
    <row r="137" spans="9:18">
      <c r="I137" s="21"/>
      <c r="M137" s="21"/>
      <c r="N137" s="21"/>
      <c r="O137" s="21"/>
      <c r="P137" s="21"/>
      <c r="Q137" s="21"/>
      <c r="R137" s="21"/>
    </row>
    <row r="138" spans="9:18">
      <c r="I138" s="21"/>
      <c r="M138" s="21"/>
      <c r="N138" s="21"/>
      <c r="O138" s="21"/>
      <c r="P138" s="21"/>
      <c r="Q138" s="21"/>
      <c r="R138" s="21"/>
    </row>
    <row r="139" spans="9:18">
      <c r="I139" s="6"/>
      <c r="M139" s="6"/>
      <c r="N139" s="6"/>
      <c r="O139" s="6"/>
      <c r="P139" s="6"/>
      <c r="Q139" s="6"/>
      <c r="R139" s="6"/>
    </row>
    <row r="140" spans="9:18">
      <c r="I140" s="6"/>
      <c r="M140" s="6"/>
      <c r="N140" s="6"/>
      <c r="O140" s="6"/>
      <c r="P140" s="6"/>
      <c r="Q140" s="6"/>
      <c r="R140" s="6"/>
    </row>
    <row r="141" spans="9:18">
      <c r="I141" s="113"/>
      <c r="M141" s="113"/>
      <c r="N141" s="113"/>
      <c r="O141" s="113"/>
      <c r="P141" s="113"/>
      <c r="Q141" s="113"/>
      <c r="R141" s="113"/>
    </row>
  </sheetData>
  <mergeCells count="42">
    <mergeCell ref="AE52:AE53"/>
    <mergeCell ref="AF52:AF53"/>
    <mergeCell ref="AG52:AG53"/>
    <mergeCell ref="AE49:AE50"/>
    <mergeCell ref="AF49:AF50"/>
    <mergeCell ref="AG49:AG50"/>
    <mergeCell ref="A45:C45"/>
    <mergeCell ref="A46:C46"/>
    <mergeCell ref="AC52:AC53"/>
    <mergeCell ref="AD52:AD53"/>
    <mergeCell ref="A48:C48"/>
    <mergeCell ref="A49:C49"/>
    <mergeCell ref="AA49:AA50"/>
    <mergeCell ref="AB49:AB50"/>
    <mergeCell ref="AC49:AC50"/>
    <mergeCell ref="AD49:AD50"/>
    <mergeCell ref="A50:C50"/>
    <mergeCell ref="A51:C51"/>
    <mergeCell ref="A52:C52"/>
    <mergeCell ref="AA52:AA53"/>
    <mergeCell ref="AB52:AB53"/>
    <mergeCell ref="A47:C47"/>
    <mergeCell ref="AE3:AE6"/>
    <mergeCell ref="AF3:AG3"/>
    <mergeCell ref="A4:D4"/>
    <mergeCell ref="AF4:AF6"/>
    <mergeCell ref="AG4:AG6"/>
    <mergeCell ref="A5:B5"/>
    <mergeCell ref="J5:L5"/>
    <mergeCell ref="A3:D3"/>
    <mergeCell ref="AA3:AA6"/>
    <mergeCell ref="AB3:AB6"/>
    <mergeCell ref="AC3:AC6"/>
    <mergeCell ref="AD3:AD6"/>
    <mergeCell ref="A36:B36"/>
    <mergeCell ref="A41:D41"/>
    <mergeCell ref="A44:C44"/>
    <mergeCell ref="A1:D1"/>
    <mergeCell ref="F1:G1"/>
    <mergeCell ref="AA1:AG1"/>
    <mergeCell ref="A2:D2"/>
    <mergeCell ref="AA2:AG2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ТСЖ</dc:creator>
  <cp:lastModifiedBy>ТСЖ</cp:lastModifiedBy>
  <cp:lastPrinted>2015-03-28T11:17:19Z</cp:lastPrinted>
  <dcterms:created xsi:type="dcterms:W3CDTF">2015-03-28T10:36:14Z</dcterms:created>
  <dcterms:modified xsi:type="dcterms:W3CDTF">2015-03-28T12:17:26Z</dcterms:modified>
</cp:coreProperties>
</file>