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4895" windowHeight="78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D51" i="1"/>
  <c r="G46"/>
  <c r="H45"/>
  <c r="H44"/>
  <c r="H43"/>
  <c r="D43"/>
  <c r="H42"/>
  <c r="G41"/>
  <c r="H41" s="1"/>
  <c r="B39"/>
  <c r="D53" s="1"/>
  <c r="D33"/>
  <c r="G32"/>
  <c r="H32" s="1"/>
  <c r="D32"/>
  <c r="D31"/>
  <c r="D29"/>
  <c r="D28"/>
  <c r="G27"/>
  <c r="H27" s="1"/>
  <c r="G26"/>
  <c r="H26" s="1"/>
  <c r="D26"/>
  <c r="H25"/>
  <c r="G24"/>
  <c r="H24" s="1"/>
  <c r="H23"/>
  <c r="H22"/>
  <c r="G21"/>
  <c r="H21" s="1"/>
  <c r="D21"/>
  <c r="H20"/>
  <c r="H19"/>
  <c r="H18"/>
  <c r="H17"/>
  <c r="H16"/>
  <c r="G15"/>
  <c r="H15" s="1"/>
  <c r="G14"/>
  <c r="H14" s="1"/>
  <c r="H13"/>
  <c r="H12"/>
  <c r="H11"/>
  <c r="G10"/>
  <c r="H10" s="1"/>
  <c r="D10"/>
  <c r="H9"/>
  <c r="B9"/>
  <c r="H8"/>
  <c r="G7"/>
  <c r="H7" s="1"/>
  <c r="D7"/>
  <c r="H6"/>
  <c r="H5"/>
  <c r="G4"/>
  <c r="H4" s="1"/>
  <c r="G3"/>
  <c r="H3" s="1"/>
  <c r="D35" l="1"/>
  <c r="G47"/>
  <c r="H46"/>
  <c r="H47" s="1"/>
</calcChain>
</file>

<file path=xl/comments1.xml><?xml version="1.0" encoding="utf-8"?>
<comments xmlns="http://schemas.openxmlformats.org/spreadsheetml/2006/main">
  <authors>
    <author>Olesya</author>
  </authors>
  <commentList>
    <comment ref="F17" authorId="0">
      <text>
        <r>
          <rPr>
            <b/>
            <sz val="8"/>
            <color indexed="81"/>
            <rFont val="Tahoma"/>
            <family val="2"/>
            <charset val="204"/>
          </rPr>
          <t>Olesya:</t>
        </r>
        <r>
          <rPr>
            <sz val="8"/>
            <color indexed="81"/>
            <rFont val="Tahoma"/>
            <family val="2"/>
            <charset val="204"/>
          </rPr>
          <t xml:space="preserve">
метла, лопаты, перчатки
</t>
        </r>
      </text>
    </comment>
    <comment ref="F39" authorId="0">
      <text>
        <r>
          <rPr>
            <b/>
            <sz val="8"/>
            <color indexed="81"/>
            <rFont val="Tahoma"/>
            <family val="2"/>
            <charset val="204"/>
          </rPr>
          <t>Olesya:</t>
        </r>
        <r>
          <rPr>
            <sz val="8"/>
            <color indexed="81"/>
            <rFont val="Tahoma"/>
            <family val="2"/>
            <charset val="204"/>
          </rPr>
          <t xml:space="preserve">
замки, гвозди, саморезы и т.п.</t>
        </r>
      </text>
    </comment>
  </commentList>
</comments>
</file>

<file path=xl/sharedStrings.xml><?xml version="1.0" encoding="utf-8"?>
<sst xmlns="http://schemas.openxmlformats.org/spreadsheetml/2006/main" count="105" uniqueCount="90">
  <si>
    <t>Годовой отчет расходования денежных средств ООО "Наш Дом"</t>
  </si>
  <si>
    <t>Расходы за 2012 г.:</t>
  </si>
  <si>
    <t xml:space="preserve">за  2012 год </t>
  </si>
  <si>
    <t>Расход в месяц</t>
  </si>
  <si>
    <t>по объекту: пр.Космический, д.1/2</t>
  </si>
  <si>
    <t>Содержание общего имущества</t>
  </si>
  <si>
    <t>Зарплата в т.ч.:</t>
  </si>
  <si>
    <t>Доходы:</t>
  </si>
  <si>
    <t>Директор</t>
  </si>
  <si>
    <t>Остаток средств на 31.01.2012 г.</t>
  </si>
  <si>
    <t>Инженер</t>
  </si>
  <si>
    <t>Остаток средств в кассе</t>
  </si>
  <si>
    <t>Оплата жилищно-коммунальных услуг по кассе</t>
  </si>
  <si>
    <t>Бухгалтер-кассир</t>
  </si>
  <si>
    <t>Остаток средств на р/сч</t>
  </si>
  <si>
    <t>в т.ч.по месяцам</t>
  </si>
  <si>
    <t>Сантехник</t>
  </si>
  <si>
    <t>январь</t>
  </si>
  <si>
    <t>Дворник</t>
  </si>
  <si>
    <t>февраль</t>
  </si>
  <si>
    <t>Уборщица</t>
  </si>
  <si>
    <t>март</t>
  </si>
  <si>
    <t>Электрик</t>
  </si>
  <si>
    <t>апрель</t>
  </si>
  <si>
    <t>Услуги связи</t>
  </si>
  <si>
    <t>май</t>
  </si>
  <si>
    <t>Банковские услуги</t>
  </si>
  <si>
    <t>июнь</t>
  </si>
  <si>
    <t>Налоги</t>
  </si>
  <si>
    <t>июль</t>
  </si>
  <si>
    <t>Хоз.материалы</t>
  </si>
  <si>
    <t>август</t>
  </si>
  <si>
    <t>Материалы для уборки подъездов</t>
  </si>
  <si>
    <t>сентябрь</t>
  </si>
  <si>
    <t>Материалы для уборки территории</t>
  </si>
  <si>
    <t>октябрь</t>
  </si>
  <si>
    <t>Лампы</t>
  </si>
  <si>
    <t>ноябрь</t>
  </si>
  <si>
    <t>Засок навесной (9 шт.)</t>
  </si>
  <si>
    <t>декабрь</t>
  </si>
  <si>
    <t>Щетинистое покрытие</t>
  </si>
  <si>
    <t>Оплата жилищно-коммунальных услуг по банку</t>
  </si>
  <si>
    <t>Обслуживание техники</t>
  </si>
  <si>
    <t>Комплектующие для компьютера</t>
  </si>
  <si>
    <t>Картридж, заправка катриджа</t>
  </si>
  <si>
    <t>Канцелярские расходы</t>
  </si>
  <si>
    <t>ГСМ</t>
  </si>
  <si>
    <t>Обслуживание лифта</t>
  </si>
  <si>
    <t>Прочие услуги</t>
  </si>
  <si>
    <t>Изготовление информационных стендов</t>
  </si>
  <si>
    <t>Почтовые ящики</t>
  </si>
  <si>
    <t>Организация праздника 1 июня</t>
  </si>
  <si>
    <t>Покупка компьютера</t>
  </si>
  <si>
    <t>Текущий ремонт имущества</t>
  </si>
  <si>
    <t>Бетонирование крыльца</t>
  </si>
  <si>
    <t>Датчик освещения</t>
  </si>
  <si>
    <t>Итого поступлений за 2012г:</t>
  </si>
  <si>
    <t>Материалы для ремонта</t>
  </si>
  <si>
    <t>Остаток средств на 31.01.2013 г.</t>
  </si>
  <si>
    <t>Блок защиты галогенновых ламп</t>
  </si>
  <si>
    <t>Демонтаж плитки входа</t>
  </si>
  <si>
    <t>Покупка радиатора</t>
  </si>
  <si>
    <t>Итого:</t>
  </si>
  <si>
    <t>Сантехнические материалы</t>
  </si>
  <si>
    <t>Сварочные работы</t>
  </si>
  <si>
    <t>Долги по предприятию на 01.02.2013 г.</t>
  </si>
  <si>
    <t>Коммунальные расходы</t>
  </si>
  <si>
    <t>Дебиторская задолженность:</t>
  </si>
  <si>
    <t>Отопление и горячее водоснабжение</t>
  </si>
  <si>
    <t>Задолженность собственников по квартплате:</t>
  </si>
  <si>
    <t>Водоснабжение</t>
  </si>
  <si>
    <t xml:space="preserve">Кредиторская задолженность: </t>
  </si>
  <si>
    <t>Обслуживание ИТП</t>
  </si>
  <si>
    <t>Организация</t>
  </si>
  <si>
    <t>Вид задолженности</t>
  </si>
  <si>
    <t>Электроэнергия</t>
  </si>
  <si>
    <t>Иркутская теплосбытовая компания</t>
  </si>
  <si>
    <t>тепло и ГВС</t>
  </si>
  <si>
    <t>Вывоз ТБО</t>
  </si>
  <si>
    <t>ГУЭП "Облкоммунэнерго"</t>
  </si>
  <si>
    <t>электроэнергия</t>
  </si>
  <si>
    <t>Итого расходов за 2012г:</t>
  </si>
  <si>
    <t>ЗАО "Вэкос"</t>
  </si>
  <si>
    <t>обслуживание ИТП</t>
  </si>
  <si>
    <t>ООО "Иркутск-Сибсервис"</t>
  </si>
  <si>
    <t>обслуживание лифта</t>
  </si>
  <si>
    <t>МУП ПУ ВКХ г.Иркутска</t>
  </si>
  <si>
    <t>холодная вода, канализация</t>
  </si>
  <si>
    <t>Итого задолженность ООО перед поставщиками услуг:</t>
  </si>
  <si>
    <t>Справочно: Свободных средств на 2013г.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</si>
</sst>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0"/>
      <color indexed="6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horizontal="center" wrapText="1"/>
    </xf>
    <xf numFmtId="0" fontId="4" fillId="2" borderId="6" xfId="0" applyFont="1" applyFill="1" applyBorder="1" applyAlignment="1"/>
    <xf numFmtId="4" fontId="3" fillId="2" borderId="7" xfId="0" applyNumberFormat="1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9" xfId="0" applyFont="1" applyBorder="1"/>
    <xf numFmtId="4" fontId="3" fillId="3" borderId="10" xfId="0" applyNumberFormat="1" applyFont="1" applyFill="1" applyBorder="1"/>
    <xf numFmtId="4" fontId="3" fillId="3" borderId="3" xfId="0" applyNumberFormat="1" applyFont="1" applyFill="1" applyBorder="1"/>
    <xf numFmtId="0" fontId="5" fillId="0" borderId="11" xfId="0" applyFont="1" applyBorder="1"/>
    <xf numFmtId="4" fontId="3" fillId="0" borderId="12" xfId="0" applyNumberFormat="1" applyFont="1" applyBorder="1"/>
    <xf numFmtId="4" fontId="3" fillId="3" borderId="13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4" fontId="2" fillId="0" borderId="4" xfId="0" applyNumberFormat="1" applyFont="1" applyBorder="1" applyAlignment="1">
      <alignment horizontal="right"/>
    </xf>
    <xf numFmtId="0" fontId="3" fillId="0" borderId="4" xfId="0" applyFont="1" applyBorder="1"/>
    <xf numFmtId="4" fontId="3" fillId="0" borderId="4" xfId="0" applyNumberFormat="1" applyFont="1" applyBorder="1"/>
    <xf numFmtId="0" fontId="6" fillId="0" borderId="4" xfId="0" applyFont="1" applyBorder="1"/>
    <xf numFmtId="4" fontId="2" fillId="0" borderId="0" xfId="0" applyNumberFormat="1" applyFont="1" applyBorder="1"/>
    <xf numFmtId="4" fontId="3" fillId="0" borderId="4" xfId="0" applyNumberFormat="1" applyFont="1" applyBorder="1" applyAlignment="1">
      <alignment horizontal="right"/>
    </xf>
    <xf numFmtId="4" fontId="2" fillId="0" borderId="4" xfId="0" applyNumberFormat="1" applyFont="1" applyBorder="1"/>
    <xf numFmtId="0" fontId="5" fillId="0" borderId="15" xfId="0" applyFont="1" applyBorder="1"/>
    <xf numFmtId="4" fontId="3" fillId="3" borderId="16" xfId="0" applyNumberFormat="1" applyFont="1" applyFill="1" applyBorder="1"/>
    <xf numFmtId="4" fontId="3" fillId="3" borderId="17" xfId="0" applyNumberFormat="1" applyFont="1" applyFill="1" applyBorder="1"/>
    <xf numFmtId="4" fontId="3" fillId="0" borderId="10" xfId="0" applyNumberFormat="1" applyFont="1" applyBorder="1"/>
    <xf numFmtId="0" fontId="3" fillId="0" borderId="18" xfId="0" applyFont="1" applyBorder="1"/>
    <xf numFmtId="4" fontId="3" fillId="3" borderId="19" xfId="0" applyNumberFormat="1" applyFont="1" applyFill="1" applyBorder="1"/>
    <xf numFmtId="4" fontId="3" fillId="3" borderId="20" xfId="0" applyNumberFormat="1" applyFont="1" applyFill="1" applyBorder="1"/>
    <xf numFmtId="0" fontId="3" fillId="0" borderId="21" xfId="0" applyFont="1" applyFill="1" applyBorder="1"/>
    <xf numFmtId="4" fontId="3" fillId="3" borderId="22" xfId="0" applyNumberFormat="1" applyFont="1" applyFill="1" applyBorder="1"/>
    <xf numFmtId="4" fontId="3" fillId="3" borderId="23" xfId="0" applyNumberFormat="1" applyFont="1" applyFill="1" applyBorder="1"/>
    <xf numFmtId="4" fontId="3" fillId="3" borderId="24" xfId="0" applyNumberFormat="1" applyFont="1" applyFill="1" applyBorder="1"/>
    <xf numFmtId="0" fontId="0" fillId="0" borderId="11" xfId="0" applyBorder="1"/>
    <xf numFmtId="4" fontId="0" fillId="3" borderId="12" xfId="0" applyNumberFormat="1" applyFill="1" applyBorder="1"/>
    <xf numFmtId="0" fontId="2" fillId="0" borderId="11" xfId="0" applyFont="1" applyBorder="1"/>
    <xf numFmtId="0" fontId="0" fillId="0" borderId="25" xfId="0" applyBorder="1"/>
    <xf numFmtId="4" fontId="0" fillId="3" borderId="7" xfId="0" applyNumberFormat="1" applyFill="1" applyBorder="1"/>
    <xf numFmtId="4" fontId="3" fillId="3" borderId="26" xfId="0" applyNumberFormat="1" applyFont="1" applyFill="1" applyBorder="1"/>
    <xf numFmtId="0" fontId="0" fillId="0" borderId="15" xfId="0" applyBorder="1"/>
    <xf numFmtId="4" fontId="0" fillId="3" borderId="16" xfId="0" applyNumberFormat="1" applyFont="1" applyFill="1" applyBorder="1"/>
    <xf numFmtId="0" fontId="3" fillId="0" borderId="27" xfId="0" applyFont="1" applyBorder="1"/>
    <xf numFmtId="4" fontId="3" fillId="3" borderId="28" xfId="0" applyNumberFormat="1" applyFont="1" applyFill="1" applyBorder="1"/>
    <xf numFmtId="4" fontId="0" fillId="3" borderId="16" xfId="0" applyNumberFormat="1" applyFill="1" applyBorder="1"/>
    <xf numFmtId="0" fontId="3" fillId="0" borderId="21" xfId="0" applyFont="1" applyBorder="1"/>
    <xf numFmtId="0" fontId="3" fillId="0" borderId="18" xfId="0" applyFont="1" applyFill="1" applyBorder="1"/>
    <xf numFmtId="0" fontId="3" fillId="0" borderId="9" xfId="0" applyFont="1" applyFill="1" applyBorder="1"/>
    <xf numFmtId="0" fontId="0" fillId="0" borderId="11" xfId="0" applyFill="1" applyBorder="1"/>
    <xf numFmtId="0" fontId="4" fillId="4" borderId="27" xfId="0" applyFont="1" applyFill="1" applyBorder="1" applyAlignment="1">
      <alignment horizontal="left"/>
    </xf>
    <xf numFmtId="4" fontId="3" fillId="4" borderId="28" xfId="0" applyNumberFormat="1" applyFont="1" applyFill="1" applyBorder="1" applyAlignment="1">
      <alignment horizontal="center"/>
    </xf>
    <xf numFmtId="4" fontId="3" fillId="4" borderId="24" xfId="0" applyNumberFormat="1" applyFont="1" applyFill="1" applyBorder="1"/>
    <xf numFmtId="0" fontId="5" fillId="2" borderId="4" xfId="0" applyFont="1" applyFill="1" applyBorder="1"/>
    <xf numFmtId="4" fontId="2" fillId="2" borderId="4" xfId="0" applyNumberFormat="1" applyFont="1" applyFill="1" applyBorder="1"/>
    <xf numFmtId="0" fontId="0" fillId="2" borderId="4" xfId="0" applyFill="1" applyBorder="1" applyAlignment="1">
      <alignment horizontal="right"/>
    </xf>
    <xf numFmtId="4" fontId="0" fillId="2" borderId="4" xfId="0" applyNumberFormat="1" applyFill="1" applyBorder="1"/>
    <xf numFmtId="4" fontId="0" fillId="0" borderId="0" xfId="0" applyNumberFormat="1" applyAlignment="1">
      <alignment horizontal="left"/>
    </xf>
    <xf numFmtId="4" fontId="0" fillId="0" borderId="0" xfId="0" applyNumberFormat="1"/>
    <xf numFmtId="0" fontId="4" fillId="4" borderId="9" xfId="0" applyFont="1" applyFill="1" applyBorder="1" applyAlignment="1">
      <alignment horizontal="left"/>
    </xf>
    <xf numFmtId="4" fontId="3" fillId="4" borderId="10" xfId="0" applyNumberFormat="1" applyFont="1" applyFill="1" applyBorder="1" applyAlignment="1">
      <alignment horizontal="center"/>
    </xf>
    <xf numFmtId="4" fontId="3" fillId="4" borderId="3" xfId="0" applyNumberFormat="1" applyFont="1" applyFill="1" applyBorder="1"/>
    <xf numFmtId="0" fontId="0" fillId="0" borderId="0" xfId="0" applyFont="1"/>
    <xf numFmtId="0" fontId="3" fillId="0" borderId="0" xfId="0" applyFont="1" applyBorder="1" applyAlignment="1"/>
    <xf numFmtId="0" fontId="3" fillId="0" borderId="29" xfId="0" applyFont="1" applyBorder="1" applyAlignment="1"/>
    <xf numFmtId="0" fontId="0" fillId="0" borderId="0" xfId="0" applyFont="1" applyBorder="1" applyAlignment="1"/>
    <xf numFmtId="0" fontId="0" fillId="6" borderId="30" xfId="0" applyFont="1" applyFill="1" applyBorder="1" applyAlignment="1"/>
    <xf numFmtId="4" fontId="0" fillId="6" borderId="31" xfId="0" applyNumberFormat="1" applyFont="1" applyFill="1" applyBorder="1"/>
    <xf numFmtId="0" fontId="0" fillId="0" borderId="4" xfId="0" applyFont="1" applyBorder="1" applyAlignment="1">
      <alignment horizontal="center"/>
    </xf>
    <xf numFmtId="0" fontId="0" fillId="0" borderId="4" xfId="0" applyFont="1" applyBorder="1"/>
    <xf numFmtId="0" fontId="2" fillId="0" borderId="25" xfId="0" applyFont="1" applyBorder="1"/>
    <xf numFmtId="0" fontId="0" fillId="0" borderId="4" xfId="0" applyFont="1" applyBorder="1" applyAlignment="1"/>
    <xf numFmtId="4" fontId="0" fillId="0" borderId="4" xfId="0" applyNumberFormat="1" applyFont="1" applyBorder="1"/>
    <xf numFmtId="0" fontId="4" fillId="4" borderId="18" xfId="0" applyFont="1" applyFill="1" applyBorder="1"/>
    <xf numFmtId="4" fontId="3" fillId="4" borderId="19" xfId="0" applyNumberFormat="1" applyFont="1" applyFill="1" applyBorder="1" applyAlignment="1">
      <alignment horizontal="center"/>
    </xf>
    <xf numFmtId="4" fontId="3" fillId="4" borderId="23" xfId="0" applyNumberFormat="1" applyFont="1" applyFill="1" applyBorder="1"/>
    <xf numFmtId="0" fontId="5" fillId="2" borderId="32" xfId="0" applyFont="1" applyFill="1" applyBorder="1"/>
    <xf numFmtId="4" fontId="3" fillId="2" borderId="33" xfId="0" applyNumberFormat="1" applyFont="1" applyFill="1" applyBorder="1" applyAlignment="1">
      <alignment horizontal="center"/>
    </xf>
    <xf numFmtId="0" fontId="0" fillId="0" borderId="4" xfId="0" applyBorder="1"/>
    <xf numFmtId="2" fontId="0" fillId="0" borderId="4" xfId="0" applyNumberFormat="1" applyFont="1" applyBorder="1"/>
    <xf numFmtId="0" fontId="0" fillId="0" borderId="0" xfId="0" applyAlignment="1">
      <alignment horizontal="right"/>
    </xf>
    <xf numFmtId="0" fontId="0" fillId="0" borderId="31" xfId="0" applyBorder="1"/>
    <xf numFmtId="2" fontId="3" fillId="6" borderId="4" xfId="0" applyNumberFormat="1" applyFont="1" applyFill="1" applyBorder="1"/>
    <xf numFmtId="0" fontId="0" fillId="5" borderId="4" xfId="0" applyFill="1" applyBorder="1"/>
    <xf numFmtId="4" fontId="0" fillId="5" borderId="4" xfId="0" applyNumberFormat="1" applyFill="1" applyBorder="1"/>
    <xf numFmtId="0" fontId="0" fillId="0" borderId="4" xfId="0" applyBorder="1" applyAlignment="1">
      <alignment horizontal="left"/>
    </xf>
    <xf numFmtId="0" fontId="0" fillId="0" borderId="4" xfId="0" applyFont="1" applyBorder="1" applyAlignment="1">
      <alignment horizontal="left"/>
    </xf>
    <xf numFmtId="0" fontId="3" fillId="6" borderId="12" xfId="0" applyFont="1" applyFill="1" applyBorder="1" applyAlignment="1">
      <alignment horizontal="right"/>
    </xf>
    <xf numFmtId="0" fontId="3" fillId="6" borderId="14" xfId="0" applyFont="1" applyFill="1" applyBorder="1" applyAlignment="1">
      <alignment horizontal="right"/>
    </xf>
    <xf numFmtId="0" fontId="3" fillId="6" borderId="31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workbookViewId="0">
      <selection activeCell="A39" sqref="A1:D39"/>
    </sheetView>
  </sheetViews>
  <sheetFormatPr defaultRowHeight="15"/>
  <cols>
    <col min="1" max="1" width="24.140625" customWidth="1"/>
    <col min="2" max="2" width="10.7109375" customWidth="1"/>
    <col min="3" max="3" width="46" customWidth="1"/>
    <col min="4" max="4" width="11.7109375" customWidth="1"/>
    <col min="6" max="6" width="46.42578125" customWidth="1"/>
    <col min="7" max="8" width="15.7109375" customWidth="1"/>
  </cols>
  <sheetData>
    <row r="1" spans="1:8" ht="15.75">
      <c r="A1" s="95" t="s">
        <v>0</v>
      </c>
      <c r="B1" s="95"/>
      <c r="C1" s="95"/>
      <c r="D1" s="95"/>
      <c r="E1" s="1"/>
      <c r="F1" s="96" t="s">
        <v>1</v>
      </c>
      <c r="G1" s="97"/>
      <c r="H1" s="2"/>
    </row>
    <row r="2" spans="1:8" ht="26.25">
      <c r="A2" s="95" t="s">
        <v>2</v>
      </c>
      <c r="B2" s="95"/>
      <c r="C2" s="95"/>
      <c r="D2" s="95"/>
      <c r="E2" s="1"/>
      <c r="F2" s="1"/>
      <c r="G2" s="1"/>
      <c r="H2" s="3" t="s">
        <v>3</v>
      </c>
    </row>
    <row r="3" spans="1:8" ht="16.5" thickBot="1">
      <c r="A3" s="98" t="s">
        <v>4</v>
      </c>
      <c r="B3" s="98"/>
      <c r="C3" s="98"/>
      <c r="D3" s="98"/>
      <c r="E3" s="1"/>
      <c r="F3" s="4" t="s">
        <v>5</v>
      </c>
      <c r="G3" s="5">
        <f>G4+G12+G13+G14+G15+G21+G24+G25+G26+G27</f>
        <v>875348.51</v>
      </c>
      <c r="H3" s="6">
        <f>G3/12</f>
        <v>72945.709166666667</v>
      </c>
    </row>
    <row r="4" spans="1:8" ht="15.75">
      <c r="A4" s="7"/>
      <c r="B4" s="7"/>
      <c r="C4" s="7"/>
      <c r="D4" s="7"/>
      <c r="F4" s="8" t="s">
        <v>6</v>
      </c>
      <c r="G4" s="9">
        <f>G5+G6+G7+G8+G9+G10+G11</f>
        <v>528250</v>
      </c>
      <c r="H4" s="10">
        <f>G4/12</f>
        <v>44020.833333333336</v>
      </c>
    </row>
    <row r="5" spans="1:8">
      <c r="A5" s="99" t="s">
        <v>7</v>
      </c>
      <c r="B5" s="99"/>
      <c r="C5" s="99"/>
      <c r="D5" s="99"/>
      <c r="F5" s="11" t="s">
        <v>8</v>
      </c>
      <c r="G5" s="12">
        <v>192000</v>
      </c>
      <c r="H5" s="13">
        <f t="shared" ref="H5:H32" si="0">G5/12</f>
        <v>16000</v>
      </c>
    </row>
    <row r="6" spans="1:8">
      <c r="A6" s="100" t="s">
        <v>9</v>
      </c>
      <c r="B6" s="101"/>
      <c r="C6" s="14"/>
      <c r="D6" s="14"/>
      <c r="F6" s="11" t="s">
        <v>10</v>
      </c>
      <c r="G6" s="12">
        <v>71900</v>
      </c>
      <c r="H6" s="13">
        <f t="shared" si="0"/>
        <v>5991.666666666667</v>
      </c>
    </row>
    <row r="7" spans="1:8">
      <c r="A7" s="15" t="s">
        <v>11</v>
      </c>
      <c r="B7" s="16">
        <v>34921.360000000001</v>
      </c>
      <c r="C7" s="17" t="s">
        <v>12</v>
      </c>
      <c r="D7" s="18">
        <f>SUM(D9:D20)</f>
        <v>2462188.75</v>
      </c>
      <c r="F7" s="11" t="s">
        <v>13</v>
      </c>
      <c r="G7" s="12">
        <f>76000+15000</f>
        <v>91000</v>
      </c>
      <c r="H7" s="13">
        <f t="shared" si="0"/>
        <v>7583.333333333333</v>
      </c>
    </row>
    <row r="8" spans="1:8">
      <c r="A8" s="15" t="s">
        <v>14</v>
      </c>
      <c r="B8" s="16">
        <v>20019.46</v>
      </c>
      <c r="C8" s="19" t="s">
        <v>15</v>
      </c>
      <c r="D8" s="20"/>
      <c r="F8" s="11" t="s">
        <v>16</v>
      </c>
      <c r="G8" s="12">
        <v>22000</v>
      </c>
      <c r="H8" s="13">
        <f t="shared" si="0"/>
        <v>1833.3333333333333</v>
      </c>
    </row>
    <row r="9" spans="1:8">
      <c r="A9" s="15"/>
      <c r="B9" s="21">
        <f>SUM(B7:B8)</f>
        <v>54940.82</v>
      </c>
      <c r="C9" s="19" t="s">
        <v>17</v>
      </c>
      <c r="D9" s="22">
        <v>140872</v>
      </c>
      <c r="F9" s="11" t="s">
        <v>18</v>
      </c>
      <c r="G9" s="12">
        <v>66150</v>
      </c>
      <c r="H9" s="13">
        <f t="shared" si="0"/>
        <v>5512.5</v>
      </c>
    </row>
    <row r="10" spans="1:8">
      <c r="C10" s="19" t="s">
        <v>19</v>
      </c>
      <c r="D10" s="22">
        <f>189302.7</f>
        <v>189302.7</v>
      </c>
      <c r="F10" s="11" t="s">
        <v>20</v>
      </c>
      <c r="G10" s="12">
        <f>6600+72600</f>
        <v>79200</v>
      </c>
      <c r="H10" s="13">
        <f t="shared" si="0"/>
        <v>6600</v>
      </c>
    </row>
    <row r="11" spans="1:8" ht="15.75" thickBot="1">
      <c r="C11" s="19" t="s">
        <v>21</v>
      </c>
      <c r="D11" s="22">
        <v>185709</v>
      </c>
      <c r="F11" s="23" t="s">
        <v>22</v>
      </c>
      <c r="G11" s="24">
        <v>6000</v>
      </c>
      <c r="H11" s="25">
        <f t="shared" si="0"/>
        <v>500</v>
      </c>
    </row>
    <row r="12" spans="1:8" ht="15.75" thickBot="1">
      <c r="C12" s="19" t="s">
        <v>23</v>
      </c>
      <c r="D12" s="22">
        <v>203421.9</v>
      </c>
      <c r="F12" s="8" t="s">
        <v>24</v>
      </c>
      <c r="G12" s="26">
        <v>150</v>
      </c>
      <c r="H12" s="10">
        <f t="shared" si="0"/>
        <v>12.5</v>
      </c>
    </row>
    <row r="13" spans="1:8" ht="15.75" thickBot="1">
      <c r="C13" s="19" t="s">
        <v>25</v>
      </c>
      <c r="D13" s="22">
        <v>321021.7</v>
      </c>
      <c r="F13" s="27" t="s">
        <v>26</v>
      </c>
      <c r="G13" s="28">
        <v>15755</v>
      </c>
      <c r="H13" s="29">
        <f t="shared" si="0"/>
        <v>1312.9166666666667</v>
      </c>
    </row>
    <row r="14" spans="1:8" ht="15.75" thickBot="1">
      <c r="C14" s="19" t="s">
        <v>27</v>
      </c>
      <c r="D14" s="22">
        <v>218016</v>
      </c>
      <c r="F14" s="30" t="s">
        <v>28</v>
      </c>
      <c r="G14" s="31">
        <f>137667.93+310</f>
        <v>137977.93</v>
      </c>
      <c r="H14" s="32">
        <f t="shared" si="0"/>
        <v>11498.160833333333</v>
      </c>
    </row>
    <row r="15" spans="1:8">
      <c r="C15" s="19" t="s">
        <v>29</v>
      </c>
      <c r="D15" s="22">
        <v>172619.2</v>
      </c>
      <c r="F15" s="8" t="s">
        <v>30</v>
      </c>
      <c r="G15" s="9">
        <f>G16+G17+G18+G20+G19</f>
        <v>29687.879999999997</v>
      </c>
      <c r="H15" s="33">
        <f t="shared" si="0"/>
        <v>2473.9899999999998</v>
      </c>
    </row>
    <row r="16" spans="1:8">
      <c r="C16" s="19" t="s">
        <v>31</v>
      </c>
      <c r="D16" s="22">
        <v>129125</v>
      </c>
      <c r="F16" s="34" t="s">
        <v>32</v>
      </c>
      <c r="G16" s="35">
        <v>9480</v>
      </c>
      <c r="H16" s="13">
        <f t="shared" si="0"/>
        <v>790</v>
      </c>
    </row>
    <row r="17" spans="3:8">
      <c r="C17" s="19" t="s">
        <v>33</v>
      </c>
      <c r="D17" s="22">
        <v>232062</v>
      </c>
      <c r="F17" s="36" t="s">
        <v>34</v>
      </c>
      <c r="G17" s="35">
        <v>9522.8799999999992</v>
      </c>
      <c r="H17" s="13">
        <f t="shared" si="0"/>
        <v>793.57333333333327</v>
      </c>
    </row>
    <row r="18" spans="3:8">
      <c r="C18" s="19" t="s">
        <v>35</v>
      </c>
      <c r="D18" s="22">
        <v>147827.13</v>
      </c>
      <c r="F18" s="34" t="s">
        <v>36</v>
      </c>
      <c r="G18" s="35">
        <v>1055</v>
      </c>
      <c r="H18" s="13">
        <f t="shared" si="0"/>
        <v>87.916666666666671</v>
      </c>
    </row>
    <row r="19" spans="3:8">
      <c r="C19" s="19" t="s">
        <v>37</v>
      </c>
      <c r="D19" s="22">
        <v>201597.24</v>
      </c>
      <c r="F19" s="37" t="s">
        <v>38</v>
      </c>
      <c r="G19" s="38">
        <v>7680</v>
      </c>
      <c r="H19" s="39">
        <f t="shared" si="0"/>
        <v>640</v>
      </c>
    </row>
    <row r="20" spans="3:8" ht="15.75" thickBot="1">
      <c r="C20" s="19" t="s">
        <v>39</v>
      </c>
      <c r="D20" s="22">
        <v>320614.88</v>
      </c>
      <c r="F20" s="40" t="s">
        <v>40</v>
      </c>
      <c r="G20" s="41">
        <v>1950</v>
      </c>
      <c r="H20" s="39">
        <f t="shared" si="0"/>
        <v>162.5</v>
      </c>
    </row>
    <row r="21" spans="3:8">
      <c r="C21" s="17" t="s">
        <v>41</v>
      </c>
      <c r="D21" s="18">
        <f>SUM(D23:D34)</f>
        <v>123733.54999999999</v>
      </c>
      <c r="F21" s="42" t="s">
        <v>42</v>
      </c>
      <c r="G21" s="43">
        <f>G23+G22</f>
        <v>1840</v>
      </c>
      <c r="H21" s="10">
        <f t="shared" si="0"/>
        <v>153.33333333333334</v>
      </c>
    </row>
    <row r="22" spans="3:8">
      <c r="C22" s="19" t="s">
        <v>15</v>
      </c>
      <c r="D22" s="20"/>
      <c r="F22" s="37" t="s">
        <v>43</v>
      </c>
      <c r="G22" s="38">
        <v>940</v>
      </c>
      <c r="H22" s="13">
        <f t="shared" si="0"/>
        <v>78.333333333333329</v>
      </c>
    </row>
    <row r="23" spans="3:8" ht="15.75" thickBot="1">
      <c r="C23" s="19" t="s">
        <v>17</v>
      </c>
      <c r="D23" s="22">
        <v>4000</v>
      </c>
      <c r="F23" s="40" t="s">
        <v>44</v>
      </c>
      <c r="G23" s="44">
        <v>900</v>
      </c>
      <c r="H23" s="25">
        <f>G23/12</f>
        <v>75</v>
      </c>
    </row>
    <row r="24" spans="3:8" ht="15.75" thickBot="1">
      <c r="C24" s="19" t="s">
        <v>19</v>
      </c>
      <c r="D24" s="22">
        <v>2122.63</v>
      </c>
      <c r="F24" s="45" t="s">
        <v>45</v>
      </c>
      <c r="G24" s="31">
        <f>3186.5+120</f>
        <v>3306.5</v>
      </c>
      <c r="H24" s="29">
        <f t="shared" si="0"/>
        <v>275.54166666666669</v>
      </c>
    </row>
    <row r="25" spans="3:8" ht="15.75" thickBot="1">
      <c r="C25" s="19" t="s">
        <v>21</v>
      </c>
      <c r="D25" s="22">
        <v>10856.16</v>
      </c>
      <c r="F25" s="46" t="s">
        <v>46</v>
      </c>
      <c r="G25" s="28">
        <v>25428.63</v>
      </c>
      <c r="H25" s="32">
        <f t="shared" si="0"/>
        <v>2119.0525000000002</v>
      </c>
    </row>
    <row r="26" spans="3:8" ht="15.75" thickBot="1">
      <c r="C26" s="19" t="s">
        <v>23</v>
      </c>
      <c r="D26" s="22">
        <f>4000+2734.33</f>
        <v>6734.33</v>
      </c>
      <c r="F26" s="47" t="s">
        <v>47</v>
      </c>
      <c r="G26" s="9">
        <f>62269.15+450</f>
        <v>62719.15</v>
      </c>
      <c r="H26" s="33">
        <f t="shared" si="0"/>
        <v>5226.5958333333338</v>
      </c>
    </row>
    <row r="27" spans="3:8">
      <c r="C27" s="19" t="s">
        <v>25</v>
      </c>
      <c r="D27" s="22">
        <v>9000</v>
      </c>
      <c r="F27" s="47" t="s">
        <v>48</v>
      </c>
      <c r="G27" s="9">
        <f>SUM(G28:G31)</f>
        <v>70233.420000000013</v>
      </c>
      <c r="H27" s="10">
        <f t="shared" si="0"/>
        <v>5852.7850000000008</v>
      </c>
    </row>
    <row r="28" spans="3:8">
      <c r="C28" s="19" t="s">
        <v>27</v>
      </c>
      <c r="D28" s="22">
        <f>2000+2000+33231.06</f>
        <v>37231.06</v>
      </c>
      <c r="F28" s="48" t="s">
        <v>49</v>
      </c>
      <c r="G28" s="35">
        <v>5290</v>
      </c>
      <c r="H28" s="13"/>
    </row>
    <row r="29" spans="3:8">
      <c r="C29" s="19" t="s">
        <v>29</v>
      </c>
      <c r="D29" s="22">
        <f>5751.01+4000+2600</f>
        <v>12351.01</v>
      </c>
      <c r="F29" s="48" t="s">
        <v>50</v>
      </c>
      <c r="G29" s="35">
        <v>53901.120000000003</v>
      </c>
      <c r="H29" s="13"/>
    </row>
    <row r="30" spans="3:8">
      <c r="C30" s="19" t="s">
        <v>31</v>
      </c>
      <c r="D30" s="22"/>
      <c r="F30" s="48" t="s">
        <v>51</v>
      </c>
      <c r="G30" s="35">
        <v>2262.3000000000002</v>
      </c>
      <c r="H30" s="13"/>
    </row>
    <row r="31" spans="3:8">
      <c r="C31" s="19" t="s">
        <v>33</v>
      </c>
      <c r="D31" s="22">
        <f>7503+4969.22+2907.57</f>
        <v>15379.79</v>
      </c>
      <c r="F31" s="48" t="s">
        <v>52</v>
      </c>
      <c r="G31" s="35">
        <v>8780</v>
      </c>
      <c r="H31" s="13"/>
    </row>
    <row r="32" spans="3:8">
      <c r="C32" s="19" t="s">
        <v>35</v>
      </c>
      <c r="D32" s="22">
        <f>4000+2225.88</f>
        <v>6225.88</v>
      </c>
      <c r="F32" s="49" t="s">
        <v>53</v>
      </c>
      <c r="G32" s="50">
        <f>SUM(G33:G40)</f>
        <v>16774.3</v>
      </c>
      <c r="H32" s="51">
        <f t="shared" si="0"/>
        <v>1397.8583333333333</v>
      </c>
    </row>
    <row r="33" spans="1:8">
      <c r="C33" s="19" t="s">
        <v>37</v>
      </c>
      <c r="D33" s="22">
        <f>10402.69+5290+3000-2860</f>
        <v>15832.690000000002</v>
      </c>
      <c r="F33" s="48" t="s">
        <v>54</v>
      </c>
      <c r="G33" s="35">
        <v>500</v>
      </c>
      <c r="H33" s="13"/>
    </row>
    <row r="34" spans="1:8">
      <c r="C34" s="19" t="s">
        <v>39</v>
      </c>
      <c r="D34" s="22">
        <v>4000</v>
      </c>
      <c r="F34" s="48" t="s">
        <v>55</v>
      </c>
      <c r="G34" s="35">
        <v>200</v>
      </c>
      <c r="H34" s="13"/>
    </row>
    <row r="35" spans="1:8">
      <c r="C35" s="52" t="s">
        <v>56</v>
      </c>
      <c r="D35" s="53">
        <f>D21+D7</f>
        <v>2585922.2999999998</v>
      </c>
      <c r="F35" s="48" t="s">
        <v>57</v>
      </c>
      <c r="G35" s="35">
        <v>1584.3</v>
      </c>
      <c r="H35" s="13"/>
    </row>
    <row r="36" spans="1:8">
      <c r="A36" s="89" t="s">
        <v>58</v>
      </c>
      <c r="B36" s="90"/>
      <c r="F36" s="48" t="s">
        <v>59</v>
      </c>
      <c r="G36" s="35">
        <v>1100</v>
      </c>
      <c r="H36" s="13"/>
    </row>
    <row r="37" spans="1:8">
      <c r="A37" s="15" t="s">
        <v>11</v>
      </c>
      <c r="B37" s="16">
        <v>151756.43</v>
      </c>
      <c r="F37" s="34" t="s">
        <v>60</v>
      </c>
      <c r="G37" s="35">
        <v>1490</v>
      </c>
      <c r="H37" s="13"/>
    </row>
    <row r="38" spans="1:8">
      <c r="A38" s="15" t="s">
        <v>14</v>
      </c>
      <c r="B38" s="16">
        <v>332.77</v>
      </c>
      <c r="F38" s="48" t="s">
        <v>61</v>
      </c>
      <c r="G38" s="35">
        <v>8400</v>
      </c>
      <c r="H38" s="13"/>
    </row>
    <row r="39" spans="1:8">
      <c r="A39" s="54" t="s">
        <v>62</v>
      </c>
      <c r="B39" s="55">
        <f>B38+B37</f>
        <v>152089.19999999998</v>
      </c>
      <c r="C39" s="56"/>
      <c r="D39" s="57"/>
      <c r="F39" s="34" t="s">
        <v>63</v>
      </c>
      <c r="G39" s="35"/>
      <c r="H39" s="13"/>
    </row>
    <row r="40" spans="1:8" ht="15.75" thickBot="1">
      <c r="B40" s="57"/>
      <c r="F40" s="34" t="s">
        <v>64</v>
      </c>
      <c r="G40" s="35">
        <v>3500</v>
      </c>
      <c r="H40" s="13"/>
    </row>
    <row r="41" spans="1:8">
      <c r="A41" s="91" t="s">
        <v>65</v>
      </c>
      <c r="B41" s="92"/>
      <c r="C41" s="92"/>
      <c r="D41" s="92"/>
      <c r="F41" s="58" t="s">
        <v>66</v>
      </c>
      <c r="G41" s="59">
        <f>G42+G43+G44+G45</f>
        <v>1523890.31</v>
      </c>
      <c r="H41" s="60">
        <f t="shared" ref="H41:H46" si="1">G41/12</f>
        <v>126990.85916666668</v>
      </c>
    </row>
    <row r="42" spans="1:8">
      <c r="A42" s="61"/>
      <c r="B42" s="62"/>
      <c r="C42" s="63" t="s">
        <v>67</v>
      </c>
      <c r="D42" s="61"/>
      <c r="F42" s="36" t="s">
        <v>68</v>
      </c>
      <c r="G42" s="35">
        <v>942330.53</v>
      </c>
      <c r="H42" s="13">
        <f t="shared" si="1"/>
        <v>78527.544166666674</v>
      </c>
    </row>
    <row r="43" spans="1:8">
      <c r="A43" s="61"/>
      <c r="B43" s="64"/>
      <c r="C43" s="65" t="s">
        <v>69</v>
      </c>
      <c r="D43" s="66">
        <f>260563.8+18183.65</f>
        <v>278747.45</v>
      </c>
      <c r="F43" s="36" t="s">
        <v>70</v>
      </c>
      <c r="G43" s="35">
        <v>226126.54</v>
      </c>
      <c r="H43" s="13">
        <f t="shared" si="1"/>
        <v>18843.878333333334</v>
      </c>
    </row>
    <row r="44" spans="1:8">
      <c r="A44" s="93" t="s">
        <v>71</v>
      </c>
      <c r="B44" s="93"/>
      <c r="C44" s="93"/>
      <c r="D44" s="61"/>
      <c r="F44" s="36" t="s">
        <v>72</v>
      </c>
      <c r="G44" s="35">
        <v>38500</v>
      </c>
      <c r="H44" s="13">
        <f t="shared" si="1"/>
        <v>3208.3333333333335</v>
      </c>
    </row>
    <row r="45" spans="1:8" ht="15.75" thickBot="1">
      <c r="A45" s="94" t="s">
        <v>73</v>
      </c>
      <c r="B45" s="94"/>
      <c r="C45" s="67" t="s">
        <v>74</v>
      </c>
      <c r="D45" s="68"/>
      <c r="F45" s="69" t="s">
        <v>75</v>
      </c>
      <c r="G45" s="38">
        <v>316933.24</v>
      </c>
      <c r="H45" s="39">
        <f t="shared" si="1"/>
        <v>26411.103333333333</v>
      </c>
    </row>
    <row r="46" spans="1:8" ht="15.75" thickBot="1">
      <c r="A46" s="85" t="s">
        <v>76</v>
      </c>
      <c r="B46" s="85"/>
      <c r="C46" s="70" t="s">
        <v>77</v>
      </c>
      <c r="D46" s="71">
        <v>52017.26</v>
      </c>
      <c r="F46" s="72" t="s">
        <v>78</v>
      </c>
      <c r="G46" s="73">
        <f>60360.8+12400</f>
        <v>72760.800000000003</v>
      </c>
      <c r="H46" s="74">
        <f t="shared" si="1"/>
        <v>6063.4000000000005</v>
      </c>
    </row>
    <row r="47" spans="1:8" ht="15.75" thickBot="1">
      <c r="A47" s="85" t="s">
        <v>79</v>
      </c>
      <c r="B47" s="85"/>
      <c r="C47" s="68" t="s">
        <v>80</v>
      </c>
      <c r="D47" s="68">
        <v>11516.22</v>
      </c>
      <c r="F47" s="75" t="s">
        <v>81</v>
      </c>
      <c r="G47" s="76">
        <f>G46+G41+G3+G32</f>
        <v>2488773.92</v>
      </c>
      <c r="H47" s="76">
        <f>H46+H41+H3+H32</f>
        <v>207397.82666666669</v>
      </c>
    </row>
    <row r="48" spans="1:8">
      <c r="A48" s="84" t="s">
        <v>82</v>
      </c>
      <c r="B48" s="85"/>
      <c r="C48" s="77" t="s">
        <v>83</v>
      </c>
      <c r="D48" s="78"/>
      <c r="G48" s="57"/>
      <c r="H48" s="79"/>
    </row>
    <row r="49" spans="1:8">
      <c r="A49" s="84" t="s">
        <v>84</v>
      </c>
      <c r="B49" s="85"/>
      <c r="C49" s="80" t="s">
        <v>85</v>
      </c>
      <c r="D49" s="78">
        <v>6000</v>
      </c>
      <c r="H49" s="79"/>
    </row>
    <row r="50" spans="1:8">
      <c r="A50" s="84" t="s">
        <v>86</v>
      </c>
      <c r="B50" s="85"/>
      <c r="C50" s="80" t="s">
        <v>87</v>
      </c>
      <c r="D50" s="78">
        <v>968.87</v>
      </c>
      <c r="H50" s="79"/>
    </row>
    <row r="51" spans="1:8">
      <c r="A51" s="86" t="s">
        <v>88</v>
      </c>
      <c r="B51" s="87"/>
      <c r="C51" s="88"/>
      <c r="D51" s="81">
        <f>SUM(D46:D50)</f>
        <v>70502.350000000006</v>
      </c>
      <c r="H51" s="79"/>
    </row>
    <row r="53" spans="1:8">
      <c r="C53" s="82" t="s">
        <v>89</v>
      </c>
      <c r="D53" s="83">
        <f>B39+D43-D51</f>
        <v>360334.30000000005</v>
      </c>
    </row>
  </sheetData>
  <mergeCells count="16">
    <mergeCell ref="A6:B6"/>
    <mergeCell ref="A1:D1"/>
    <mergeCell ref="F1:G1"/>
    <mergeCell ref="A2:D2"/>
    <mergeCell ref="A3:D3"/>
    <mergeCell ref="A5:D5"/>
    <mergeCell ref="A48:B48"/>
    <mergeCell ref="A49:B49"/>
    <mergeCell ref="A50:B50"/>
    <mergeCell ref="A51:C51"/>
    <mergeCell ref="A36:B36"/>
    <mergeCell ref="A41:D41"/>
    <mergeCell ref="A44:C44"/>
    <mergeCell ref="A45:B45"/>
    <mergeCell ref="A46:B46"/>
    <mergeCell ref="A47:B47"/>
  </mergeCells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ТСЖ</dc:creator>
  <cp:lastModifiedBy>ТСЖ</cp:lastModifiedBy>
  <cp:lastPrinted>2015-03-28T11:16:48Z</cp:lastPrinted>
  <dcterms:created xsi:type="dcterms:W3CDTF">2015-03-27T07:20:01Z</dcterms:created>
  <dcterms:modified xsi:type="dcterms:W3CDTF">2015-03-28T11:16:50Z</dcterms:modified>
</cp:coreProperties>
</file>